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rká - 26.7.2016\verejne obstaravanie\2021\terasa kuchyňa\nové VO od 2.9.21\proces VO\"/>
    </mc:Choice>
  </mc:AlternateContent>
  <bookViews>
    <workbookView xWindow="0" yWindow="0" windowWidth="15165" windowHeight="9915"/>
  </bookViews>
  <sheets>
    <sheet name="Rekapitulácia stavby" sheetId="1" r:id="rId1"/>
    <sheet name="BSK20-29 - DSS Gaudeamus ..." sheetId="2" r:id="rId2"/>
    <sheet name="Zoznam figúr" sheetId="3" r:id="rId3"/>
  </sheets>
  <definedNames>
    <definedName name="_xlnm._FilterDatabase" localSheetId="1" hidden="1">'BSK20-29 - DSS Gaudeamus ...'!$C$130:$K$207</definedName>
    <definedName name="_xlnm.Print_Titles" localSheetId="1">'BSK20-29 - DSS Gaudeamus ...'!$130:$130</definedName>
    <definedName name="_xlnm.Print_Titles" localSheetId="0">'Rekapitulácia stavby'!$92:$92</definedName>
    <definedName name="_xlnm.Print_Titles" localSheetId="2">'Zoznam figúr'!$9:$9</definedName>
    <definedName name="_xlnm.Print_Area" localSheetId="1">'BSK20-29 - DSS Gaudeamus ...'!$C$4:$J$76,'BSK20-29 - DSS Gaudeamus ...'!$C$82:$J$114,'BSK20-29 - DSS Gaudeamus ...'!$C$120:$J$207</definedName>
    <definedName name="_xlnm.Print_Area" localSheetId="0">'Rekapitulácia stavby'!$D$4:$AO$76,'Rekapitulácia stavby'!$C$82:$AQ$96</definedName>
    <definedName name="_xlnm.Print_Area" localSheetId="2">'Zoznam figúr'!$C$4:$G$41</definedName>
  </definedNames>
  <calcPr calcId="152511"/>
</workbook>
</file>

<file path=xl/calcChain.xml><?xml version="1.0" encoding="utf-8"?>
<calcChain xmlns="http://schemas.openxmlformats.org/spreadsheetml/2006/main">
  <c r="D7" i="3" l="1"/>
  <c r="J37" i="2"/>
  <c r="J36" i="2"/>
  <c r="AY95" i="1"/>
  <c r="J35" i="2"/>
  <c r="AX95" i="1"/>
  <c r="BI207" i="2"/>
  <c r="BH207" i="2"/>
  <c r="BG207" i="2"/>
  <c r="BE207" i="2"/>
  <c r="T207" i="2"/>
  <c r="R207" i="2"/>
  <c r="P207" i="2"/>
  <c r="BI203" i="2"/>
  <c r="BH203" i="2"/>
  <c r="BG203" i="2"/>
  <c r="BE203" i="2"/>
  <c r="T203" i="2"/>
  <c r="R203" i="2"/>
  <c r="P203" i="2"/>
  <c r="BI200" i="2"/>
  <c r="BH200" i="2"/>
  <c r="BG200" i="2"/>
  <c r="BE200" i="2"/>
  <c r="T200" i="2"/>
  <c r="R200" i="2"/>
  <c r="P200" i="2"/>
  <c r="BI197" i="2"/>
  <c r="BH197" i="2"/>
  <c r="BG197" i="2"/>
  <c r="BE197" i="2"/>
  <c r="T197" i="2"/>
  <c r="R197" i="2"/>
  <c r="P197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4" i="2"/>
  <c r="BH184" i="2"/>
  <c r="BG184" i="2"/>
  <c r="BE184" i="2"/>
  <c r="T184" i="2"/>
  <c r="R184" i="2"/>
  <c r="P184" i="2"/>
  <c r="BI182" i="2"/>
  <c r="BH182" i="2"/>
  <c r="BG182" i="2"/>
  <c r="BE182" i="2"/>
  <c r="T182" i="2"/>
  <c r="R182" i="2"/>
  <c r="P182" i="2"/>
  <c r="BI179" i="2"/>
  <c r="BH179" i="2"/>
  <c r="BG179" i="2"/>
  <c r="BE179" i="2"/>
  <c r="T179" i="2"/>
  <c r="T178" i="2"/>
  <c r="R179" i="2"/>
  <c r="R178" i="2" s="1"/>
  <c r="P179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68" i="2"/>
  <c r="BH168" i="2"/>
  <c r="BG168" i="2"/>
  <c r="BE168" i="2"/>
  <c r="T168" i="2"/>
  <c r="R168" i="2"/>
  <c r="P168" i="2"/>
  <c r="BI166" i="2"/>
  <c r="BH166" i="2"/>
  <c r="BG166" i="2"/>
  <c r="BE166" i="2"/>
  <c r="T166" i="2"/>
  <c r="R166" i="2"/>
  <c r="P166" i="2"/>
  <c r="BI164" i="2"/>
  <c r="BH164" i="2"/>
  <c r="BG164" i="2"/>
  <c r="BE164" i="2"/>
  <c r="T164" i="2"/>
  <c r="R164" i="2"/>
  <c r="P164" i="2"/>
  <c r="BI162" i="2"/>
  <c r="BH162" i="2"/>
  <c r="BG162" i="2"/>
  <c r="BE162" i="2"/>
  <c r="T162" i="2"/>
  <c r="R162" i="2"/>
  <c r="P162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6" i="2"/>
  <c r="BH156" i="2"/>
  <c r="BG156" i="2"/>
  <c r="BE156" i="2"/>
  <c r="T156" i="2"/>
  <c r="R156" i="2"/>
  <c r="P156" i="2"/>
  <c r="BI154" i="2"/>
  <c r="BH154" i="2"/>
  <c r="BG154" i="2"/>
  <c r="BE154" i="2"/>
  <c r="T154" i="2"/>
  <c r="R154" i="2"/>
  <c r="P154" i="2"/>
  <c r="BI152" i="2"/>
  <c r="BH152" i="2"/>
  <c r="BG152" i="2"/>
  <c r="BE152" i="2"/>
  <c r="T152" i="2"/>
  <c r="R152" i="2"/>
  <c r="P152" i="2"/>
  <c r="BI149" i="2"/>
  <c r="BH149" i="2"/>
  <c r="BG149" i="2"/>
  <c r="BE149" i="2"/>
  <c r="T149" i="2"/>
  <c r="R149" i="2"/>
  <c r="P149" i="2"/>
  <c r="BI147" i="2"/>
  <c r="BH147" i="2"/>
  <c r="BG147" i="2"/>
  <c r="BE147" i="2"/>
  <c r="T147" i="2"/>
  <c r="R147" i="2"/>
  <c r="P147" i="2"/>
  <c r="BI145" i="2"/>
  <c r="BH145" i="2"/>
  <c r="BG145" i="2"/>
  <c r="BE145" i="2"/>
  <c r="T145" i="2"/>
  <c r="R145" i="2"/>
  <c r="P145" i="2"/>
  <c r="BI143" i="2"/>
  <c r="BH143" i="2"/>
  <c r="BG143" i="2"/>
  <c r="BE143" i="2"/>
  <c r="T143" i="2"/>
  <c r="R143" i="2"/>
  <c r="P143" i="2"/>
  <c r="BI140" i="2"/>
  <c r="BH140" i="2"/>
  <c r="BG140" i="2"/>
  <c r="BE140" i="2"/>
  <c r="T140" i="2"/>
  <c r="R140" i="2"/>
  <c r="P140" i="2"/>
  <c r="BI138" i="2"/>
  <c r="BH138" i="2"/>
  <c r="BG138" i="2"/>
  <c r="BE138" i="2"/>
  <c r="T138" i="2"/>
  <c r="R138" i="2"/>
  <c r="P138" i="2"/>
  <c r="BI136" i="2"/>
  <c r="BH136" i="2"/>
  <c r="BG136" i="2"/>
  <c r="BE136" i="2"/>
  <c r="T136" i="2"/>
  <c r="R136" i="2"/>
  <c r="P136" i="2"/>
  <c r="BI134" i="2"/>
  <c r="BH134" i="2"/>
  <c r="BG134" i="2"/>
  <c r="BE134" i="2"/>
  <c r="T134" i="2"/>
  <c r="R134" i="2"/>
  <c r="P134" i="2"/>
  <c r="J128" i="2"/>
  <c r="F127" i="2"/>
  <c r="F125" i="2"/>
  <c r="E123" i="2"/>
  <c r="BI112" i="2"/>
  <c r="BH112" i="2"/>
  <c r="BG112" i="2"/>
  <c r="BE112" i="2"/>
  <c r="BI111" i="2"/>
  <c r="BH111" i="2"/>
  <c r="BG111" i="2"/>
  <c r="BF111" i="2"/>
  <c r="BE111" i="2"/>
  <c r="BI110" i="2"/>
  <c r="BH110" i="2"/>
  <c r="BG110" i="2"/>
  <c r="BF110" i="2"/>
  <c r="BE110" i="2"/>
  <c r="BI109" i="2"/>
  <c r="BH109" i="2"/>
  <c r="BG109" i="2"/>
  <c r="BF109" i="2"/>
  <c r="BE109" i="2"/>
  <c r="BI108" i="2"/>
  <c r="BH108" i="2"/>
  <c r="BG108" i="2"/>
  <c r="BF108" i="2"/>
  <c r="BE108" i="2"/>
  <c r="BI107" i="2"/>
  <c r="BH107" i="2"/>
  <c r="BG107" i="2"/>
  <c r="BF107" i="2"/>
  <c r="BE107" i="2"/>
  <c r="J90" i="2"/>
  <c r="F89" i="2"/>
  <c r="F87" i="2"/>
  <c r="E85" i="2"/>
  <c r="J19" i="2"/>
  <c r="E19" i="2"/>
  <c r="J89" i="2" s="1"/>
  <c r="J18" i="2"/>
  <c r="J16" i="2"/>
  <c r="E16" i="2"/>
  <c r="F128" i="2"/>
  <c r="J15" i="2"/>
  <c r="J10" i="2"/>
  <c r="J125" i="2" s="1"/>
  <c r="L90" i="1"/>
  <c r="AM90" i="1"/>
  <c r="AM89" i="1"/>
  <c r="L89" i="1"/>
  <c r="AM87" i="1"/>
  <c r="L87" i="1"/>
  <c r="L85" i="1"/>
  <c r="L84" i="1"/>
  <c r="AS94" i="1"/>
  <c r="BK195" i="2"/>
  <c r="BK200" i="2"/>
  <c r="BK176" i="2"/>
  <c r="BK154" i="2"/>
  <c r="BK164" i="2"/>
  <c r="J156" i="2"/>
  <c r="J154" i="2"/>
  <c r="BK177" i="2"/>
  <c r="BK171" i="2"/>
  <c r="BK179" i="2"/>
  <c r="J149" i="2"/>
  <c r="BK182" i="2"/>
  <c r="J172" i="2"/>
  <c r="J162" i="2"/>
  <c r="J176" i="2"/>
  <c r="J160" i="2"/>
  <c r="BK159" i="2"/>
  <c r="J188" i="2"/>
  <c r="BK140" i="2"/>
  <c r="BK158" i="2"/>
  <c r="BK184" i="2"/>
  <c r="J182" i="2"/>
  <c r="J175" i="2"/>
  <c r="J138" i="2"/>
  <c r="J134" i="2"/>
  <c r="J177" i="2"/>
  <c r="BK189" i="2"/>
  <c r="J197" i="2"/>
  <c r="J189" i="2"/>
  <c r="J171" i="2"/>
  <c r="BK156" i="2"/>
  <c r="BK160" i="2"/>
  <c r="J143" i="2"/>
  <c r="J192" i="2"/>
  <c r="BK197" i="2"/>
  <c r="BK143" i="2"/>
  <c r="BK172" i="2"/>
  <c r="J164" i="2"/>
  <c r="J194" i="2"/>
  <c r="BK166" i="2"/>
  <c r="J136" i="2"/>
  <c r="BK138" i="2"/>
  <c r="J152" i="2"/>
  <c r="BK145" i="2"/>
  <c r="J173" i="2"/>
  <c r="BK203" i="2"/>
  <c r="BK192" i="2"/>
  <c r="BK175" i="2"/>
  <c r="J207" i="2"/>
  <c r="BK134" i="2"/>
  <c r="BK168" i="2"/>
  <c r="BK194" i="2"/>
  <c r="BK152" i="2"/>
  <c r="J145" i="2"/>
  <c r="BK149" i="2"/>
  <c r="J147" i="2"/>
  <c r="J179" i="2"/>
  <c r="J203" i="2"/>
  <c r="BK147" i="2"/>
  <c r="BK188" i="2"/>
  <c r="J184" i="2"/>
  <c r="J166" i="2"/>
  <c r="J191" i="2"/>
  <c r="J158" i="2"/>
  <c r="J200" i="2"/>
  <c r="BK207" i="2"/>
  <c r="J159" i="2"/>
  <c r="BK191" i="2"/>
  <c r="BK136" i="2"/>
  <c r="J195" i="2"/>
  <c r="J140" i="2"/>
  <c r="BK162" i="2"/>
  <c r="BK173" i="2"/>
  <c r="J168" i="2"/>
  <c r="BK133" i="2" l="1"/>
  <c r="J133" i="2" s="1"/>
  <c r="J96" i="2" s="1"/>
  <c r="P187" i="2"/>
  <c r="BK151" i="2"/>
  <c r="J151" i="2"/>
  <c r="J97" i="2"/>
  <c r="T181" i="2"/>
  <c r="R190" i="2"/>
  <c r="R151" i="2"/>
  <c r="BK187" i="2"/>
  <c r="J187" i="2" s="1"/>
  <c r="J101" i="2" s="1"/>
  <c r="T190" i="2"/>
  <c r="R133" i="2"/>
  <c r="R132" i="2"/>
  <c r="R187" i="2"/>
  <c r="P190" i="2"/>
  <c r="P151" i="2"/>
  <c r="P181" i="2"/>
  <c r="BK196" i="2"/>
  <c r="J196" i="2"/>
  <c r="J103" i="2"/>
  <c r="T133" i="2"/>
  <c r="R181" i="2"/>
  <c r="P196" i="2"/>
  <c r="P133" i="2"/>
  <c r="P132" i="2" s="1"/>
  <c r="BK190" i="2"/>
  <c r="J190" i="2"/>
  <c r="J102" i="2"/>
  <c r="T196" i="2"/>
  <c r="T151" i="2"/>
  <c r="BK181" i="2"/>
  <c r="J181" i="2"/>
  <c r="J100" i="2" s="1"/>
  <c r="T187" i="2"/>
  <c r="R196" i="2"/>
  <c r="BK178" i="2"/>
  <c r="J178" i="2"/>
  <c r="J98" i="2" s="1"/>
  <c r="BF143" i="2"/>
  <c r="BF173" i="2"/>
  <c r="F90" i="2"/>
  <c r="BF134" i="2"/>
  <c r="BF147" i="2"/>
  <c r="BF172" i="2"/>
  <c r="BF177" i="2"/>
  <c r="BF159" i="2"/>
  <c r="BF164" i="2"/>
  <c r="BF168" i="2"/>
  <c r="BF176" i="2"/>
  <c r="BF158" i="2"/>
  <c r="BF166" i="2"/>
  <c r="BF171" i="2"/>
  <c r="BF175" i="2"/>
  <c r="J127" i="2"/>
  <c r="BF136" i="2"/>
  <c r="BF140" i="2"/>
  <c r="BF154" i="2"/>
  <c r="BF189" i="2"/>
  <c r="BF191" i="2"/>
  <c r="BF194" i="2"/>
  <c r="BF197" i="2"/>
  <c r="BF138" i="2"/>
  <c r="BF145" i="2"/>
  <c r="BF152" i="2"/>
  <c r="BF203" i="2"/>
  <c r="BF207" i="2"/>
  <c r="BF160" i="2"/>
  <c r="BF179" i="2"/>
  <c r="BF200" i="2"/>
  <c r="BF149" i="2"/>
  <c r="BF156" i="2"/>
  <c r="BF182" i="2"/>
  <c r="BF195" i="2"/>
  <c r="J87" i="2"/>
  <c r="BF188" i="2"/>
  <c r="BF192" i="2"/>
  <c r="BF162" i="2"/>
  <c r="BF184" i="2"/>
  <c r="F36" i="2"/>
  <c r="BC95" i="1" s="1"/>
  <c r="BC94" i="1" s="1"/>
  <c r="AY94" i="1" s="1"/>
  <c r="F33" i="2"/>
  <c r="AZ95" i="1" s="1"/>
  <c r="AZ94" i="1" s="1"/>
  <c r="W29" i="1" s="1"/>
  <c r="F35" i="2"/>
  <c r="BB95" i="1" s="1"/>
  <c r="BB94" i="1" s="1"/>
  <c r="W31" i="1" s="1"/>
  <c r="J33" i="2"/>
  <c r="AV95" i="1" s="1"/>
  <c r="F37" i="2"/>
  <c r="BD95" i="1" s="1"/>
  <c r="BD94" i="1" s="1"/>
  <c r="W33" i="1" s="1"/>
  <c r="R180" i="2" l="1"/>
  <c r="R131" i="2"/>
  <c r="T180" i="2"/>
  <c r="T132" i="2"/>
  <c r="T131" i="2" s="1"/>
  <c r="P180" i="2"/>
  <c r="P131" i="2"/>
  <c r="AU95" i="1"/>
  <c r="AU94" i="1" s="1"/>
  <c r="BK132" i="2"/>
  <c r="BK180" i="2"/>
  <c r="J180" i="2"/>
  <c r="J99" i="2"/>
  <c r="W32" i="1"/>
  <c r="AX94" i="1"/>
  <c r="AV94" i="1"/>
  <c r="AK29" i="1"/>
  <c r="BK131" i="2" l="1"/>
  <c r="J131" i="2"/>
  <c r="J94" i="2" s="1"/>
  <c r="J132" i="2"/>
  <c r="J95" i="2"/>
  <c r="J28" i="2" l="1"/>
  <c r="J112" i="2" s="1"/>
  <c r="J106" i="2" s="1"/>
  <c r="J114" i="2" s="1"/>
  <c r="BF112" i="2"/>
  <c r="J34" i="2" s="1"/>
  <c r="AW95" i="1" s="1"/>
  <c r="AT95" i="1" s="1"/>
  <c r="J29" i="2" l="1"/>
  <c r="J30" i="2" s="1"/>
  <c r="AG95" i="1" s="1"/>
  <c r="AG94" i="1" s="1"/>
  <c r="AK26" i="1" s="1"/>
  <c r="F34" i="2"/>
  <c r="BA95" i="1" s="1"/>
  <c r="BA94" i="1" s="1"/>
  <c r="AW94" i="1" s="1"/>
  <c r="AK30" i="1" s="1"/>
  <c r="AK35" i="1" l="1"/>
  <c r="J39" i="2"/>
  <c r="AN95" i="1"/>
  <c r="AT94" i="1"/>
  <c r="AN94" i="1" s="1"/>
  <c r="W30" i="1"/>
</calcChain>
</file>

<file path=xl/sharedStrings.xml><?xml version="1.0" encoding="utf-8"?>
<sst xmlns="http://schemas.openxmlformats.org/spreadsheetml/2006/main" count="1242" uniqueCount="323">
  <si>
    <t>Export Komplet</t>
  </si>
  <si>
    <t/>
  </si>
  <si>
    <t>2.0</t>
  </si>
  <si>
    <t>False</t>
  </si>
  <si>
    <t>{83a1a10e-3567-48b1-95bb-4223a57aae47}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</si>
  <si>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</si>
  <si>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</si>
  <si>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</si>
  <si>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</si>
  <si>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</si>
  <si>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</si>
  <si>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</si>
  <si>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</si>
  <si>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BSK20-29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</si>
  <si>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</si>
  <si>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</si>
  <si>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</si>
  <si>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</si>
  <si>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</si>
  <si>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</si>
  <si>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</si>
  <si>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</si>
  <si>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</si>
  <si>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Bratislavský samosprávny kraj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</si>
  <si>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</si>
  <si>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</si>
  <si>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</si>
  <si>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</si>
  <si>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</si>
  <si>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</si>
  <si>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</si>
  <si>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</si>
  <si>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</si>
  <si>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</si>
  <si>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</si>
  <si>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</si>
  <si>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</si>
  <si>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</si>
  <si>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</si>
  <si>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</si>
  <si>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</si>
  <si>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</si>
  <si>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</si>
  <si>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</si>
  <si>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</si>
  <si>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</si>
  <si>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</si>
  <si>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</si>
  <si>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</si>
  <si>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</si>
  <si>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</si>
  <si>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</si>
  <si>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</si>
  <si>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</si>
  <si>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</si>
  <si>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</si>
  <si>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</si>
  <si>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</si>
  <si>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</si>
  <si>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</si>
  <si>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</si>
  <si>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</si>
  <si>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</si>
  <si>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</si>
  <si>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</si>
  <si>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</si>
  <si>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</si>
  <si>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</si>
  <si>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</si>
  <si>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</si>
  <si>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</si>
  <si>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</si>
  <si>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</si>
  <si>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</si>
  <si>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</si>
  <si>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</si>
  <si>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</si>
  <si>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</si>
  <si>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kersokel</t>
  </si>
  <si>
    <t>18,3</t>
  </si>
  <si>
    <t>2</t>
  </si>
  <si>
    <t>kerdlazba</t>
  </si>
  <si>
    <t>71,37</t>
  </si>
  <si>
    <t>KRYCÍ LIST ROZPOČTU</t>
  </si>
  <si>
    <t>omparapet</t>
  </si>
  <si>
    <t>17,1</t>
  </si>
  <si>
    <t>ompodhlad</t>
  </si>
  <si>
    <t>76,59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</si>
  <si>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</si>
  <si>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</si>
  <si>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</si>
  <si>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</si>
  <si>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</si>
  <si>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</si>
  <si>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</si>
  <si>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</si>
  <si>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</si>
  <si>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</si>
  <si>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</si>
  <si>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</si>
  <si>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713 - Izolácie tepelné</t>
  </si>
  <si>
    <t xml:space="preserve">    764 - Konštrukcie klampiarske</t>
  </si>
  <si>
    <t xml:space="preserve">    769 - Montáže vzduchotechnických zariadení</t>
  </si>
  <si>
    <t xml:space="preserve">    771 - Podlahy z dlaždíc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</si>
  <si>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</si>
  <si>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</si>
  <si>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</si>
  <si>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</si>
  <si>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</si>
  <si>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</si>
  <si>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</si>
  <si>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</si>
  <si>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</si>
  <si>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</si>
  <si>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</si>
  <si>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</si>
  <si>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</si>
  <si>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</si>
  <si>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</si>
  <si>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</si>
  <si>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</si>
  <si>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</si>
  <si>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</si>
  <si>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</si>
  <si>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</si>
  <si>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</si>
  <si>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</si>
  <si>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</si>
  <si>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</si>
  <si>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</si>
  <si>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</si>
  <si>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</si>
  <si>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621460121.S</t>
  </si>
  <si>
    <t>Príprava vonkajšieho podkladu podhľadov penetráciou základnou</t>
  </si>
  <si>
    <t>m2</t>
  </si>
  <si>
    <t>4</t>
  </si>
  <si>
    <t>-1654352300</t>
  </si>
  <si>
    <t>VV</t>
  </si>
  <si>
    <t>6,22</t>
  </si>
  <si>
    <t>6214601299...1</t>
  </si>
  <si>
    <t>Príprava vonkajšieho podkladu podhľadov zarovnanie jestvujúcej tenkovrstvej omietky lepidlom /preklébrovanie/</t>
  </si>
  <si>
    <t>28441339</t>
  </si>
  <si>
    <t>3</t>
  </si>
  <si>
    <t>621461052.S</t>
  </si>
  <si>
    <t>Vonkajšia omietka podhľadov pastovitá silikónová roztieraná, hr. 1,5 mm</t>
  </si>
  <si>
    <t>-850956509</t>
  </si>
  <si>
    <t>621481119.S</t>
  </si>
  <si>
    <t>Potiahnutie vonkajších podhľadov sklotextílnou mriežkou s celoplošným prilepením</t>
  </si>
  <si>
    <t>672777155</t>
  </si>
  <si>
    <t>(2*3,9+18,3)*(0,2+0,4)        "čelo terasy s presahom</t>
  </si>
  <si>
    <t>Súčet</t>
  </si>
  <si>
    <t>5</t>
  </si>
  <si>
    <t>622460121.S</t>
  </si>
  <si>
    <t>Príprava vonkajšieho podkladu stien penetráciou základnou</t>
  </si>
  <si>
    <t>-1768205605</t>
  </si>
  <si>
    <t>622461052.S</t>
  </si>
  <si>
    <t>Vonkajšia omietka stien pastovitá silikónová roztieraná, hr. 1,5 mm</t>
  </si>
  <si>
    <t>1285113690</t>
  </si>
  <si>
    <t>7</t>
  </si>
  <si>
    <t>625255112.S</t>
  </si>
  <si>
    <t>Stierky a pásy pre systémy hydroizolácie a zateplenia balkónov a lodžií rýchlotuhnúca hydroizolačná stierka na báze cementu hr. 2 mm</t>
  </si>
  <si>
    <t>-1028358549</t>
  </si>
  <si>
    <t>8</t>
  </si>
  <si>
    <t>625255117.S</t>
  </si>
  <si>
    <t>Systém hydroizolácie a zateplenia balkónov a lodžií - špeciálny tesniaci pás s obojstranne nalisovaným rúnom</t>
  </si>
  <si>
    <t>m</t>
  </si>
  <si>
    <t>2087960033</t>
  </si>
  <si>
    <t>9</t>
  </si>
  <si>
    <t>Ostatné konštrukcie a práce-búranie</t>
  </si>
  <si>
    <t>941955003.S</t>
  </si>
  <si>
    <t>Lešenie ľahké pracovné pomocné s výškou lešeňovej podlahy nad 1,90 do 2,50 m</t>
  </si>
  <si>
    <t>-146178935</t>
  </si>
  <si>
    <t>ompodhlad+0,8*(5+18,3)</t>
  </si>
  <si>
    <t>10</t>
  </si>
  <si>
    <t>953946209..1</t>
  </si>
  <si>
    <t>Osadenie/montáž  balkónového profilu (do lepidla)</t>
  </si>
  <si>
    <t>-1306263570</t>
  </si>
  <si>
    <t>2*3,9+18,3</t>
  </si>
  <si>
    <t>11</t>
  </si>
  <si>
    <t>M</t>
  </si>
  <si>
    <t>Z4082...1</t>
  </si>
  <si>
    <t>Balkónový profil 2 m šedý DEN BRAVEN</t>
  </si>
  <si>
    <t>kus</t>
  </si>
  <si>
    <t>-326555736</t>
  </si>
  <si>
    <t>13</t>
  </si>
  <si>
    <t>12</t>
  </si>
  <si>
    <t>Z4085</t>
  </si>
  <si>
    <t>Balkónový profil spojka šedá DEN BRAVEN</t>
  </si>
  <si>
    <t>ks</t>
  </si>
  <si>
    <t>-1163073589</t>
  </si>
  <si>
    <t>Z4088</t>
  </si>
  <si>
    <t>Balkónový rohový profil 2 m šedý DEN BRAVEN</t>
  </si>
  <si>
    <t>-1279392442</t>
  </si>
  <si>
    <t>14</t>
  </si>
  <si>
    <t>953995412.S</t>
  </si>
  <si>
    <t>Nadokenný profil s priznanou okapničkou</t>
  </si>
  <si>
    <t>-891874448</t>
  </si>
  <si>
    <t>15</t>
  </si>
  <si>
    <t>965044201.S</t>
  </si>
  <si>
    <t>Brúsenie existujúcich betónových podláh, zbrúsenie hrúbky do 3 mm -0,00600t</t>
  </si>
  <si>
    <t>-463782549</t>
  </si>
  <si>
    <t>16</t>
  </si>
  <si>
    <t>965044291.S</t>
  </si>
  <si>
    <t>Príplatok k brúseniu existujúcich betónových podláh, za každý ďalší 1 mm hrúbky -0,00200t</t>
  </si>
  <si>
    <t>-875231463</t>
  </si>
  <si>
    <t>kerdlazba*2</t>
  </si>
  <si>
    <t>17</t>
  </si>
  <si>
    <t>965081812.S</t>
  </si>
  <si>
    <t>Búranie dlažieb, z kamen., cement., terazzových, čadičových alebo keramických, hr. nad 10 mm,  -0,06500t</t>
  </si>
  <si>
    <t>1761781657</t>
  </si>
  <si>
    <t>55</t>
  </si>
  <si>
    <t>18</t>
  </si>
  <si>
    <t>978015281.S</t>
  </si>
  <si>
    <t>Otlčenie omietok vonkajších priečelí jednoduchých, s vyškriabaním škár, očistením muriva, v rozsahu do 80 %,  -0,04600t</t>
  </si>
  <si>
    <t>-30138913</t>
  </si>
  <si>
    <t>0,2*(18,3+2*3,9)    "čelo</t>
  </si>
  <si>
    <t>19</t>
  </si>
  <si>
    <t>979011111.S</t>
  </si>
  <si>
    <t>Zvislá doprava sutiny a vybúraných hmôt za prvé podlažie nad alebo pod základným podlažím</t>
  </si>
  <si>
    <t>t</t>
  </si>
  <si>
    <t>-174889856</t>
  </si>
  <si>
    <t>979081111.S</t>
  </si>
  <si>
    <t>Odvoz sutiny a vybúraných hmôt na skládku do 1 km</t>
  </si>
  <si>
    <t>-916880391</t>
  </si>
  <si>
    <t>21</t>
  </si>
  <si>
    <t>979081121.S</t>
  </si>
  <si>
    <t>Odvoz sutiny a vybúraných hmôt na skládku za každý ďalší 1 km</t>
  </si>
  <si>
    <t>-649114812</t>
  </si>
  <si>
    <t>4,529*24 'Prepočítané koeficientom množstva</t>
  </si>
  <si>
    <t>22</t>
  </si>
  <si>
    <t>979082111.S</t>
  </si>
  <si>
    <t>Vnútrostavenisková doprava sutiny a vybúraných hmôt do 10 m</t>
  </si>
  <si>
    <t>854172506</t>
  </si>
  <si>
    <t>23</t>
  </si>
  <si>
    <t>979082121.S</t>
  </si>
  <si>
    <t>Vnútrostavenisková doprava sutiny a vybúraných hmôt za každých ďalších 5 m</t>
  </si>
  <si>
    <t>-467286362</t>
  </si>
  <si>
    <t>24</t>
  </si>
  <si>
    <t>979089012.S</t>
  </si>
  <si>
    <t>Poplatok za skladovanie - betón, tehly, dlaždice (17 01) ostatné</t>
  </si>
  <si>
    <t>1182928668</t>
  </si>
  <si>
    <t>99</t>
  </si>
  <si>
    <t>Presun hmôt HSV</t>
  </si>
  <si>
    <t>25</t>
  </si>
  <si>
    <t>999281111.S</t>
  </si>
  <si>
    <t>Presun hmôt pre opravy a údržbu objektov vrátane vonkajších plášťov výšky do 25 m</t>
  </si>
  <si>
    <t>-20604109</t>
  </si>
  <si>
    <t>PSV</t>
  </si>
  <si>
    <t>Práce a dodávky PSV</t>
  </si>
  <si>
    <t>713</t>
  </si>
  <si>
    <t>Izolácie tepelné</t>
  </si>
  <si>
    <t>26</t>
  </si>
  <si>
    <t>713170060.S</t>
  </si>
  <si>
    <t>Montáž tepelnej izolácie z XPS na balkóny a terasy lepením</t>
  </si>
  <si>
    <t>1922620523</t>
  </si>
  <si>
    <t>0,2*(18,3+2*3,9)</t>
  </si>
  <si>
    <t>27</t>
  </si>
  <si>
    <t>283750000190.S</t>
  </si>
  <si>
    <t>Doska fasádna XPS hr. 10 mm nenasiakavá, pre zateplenie sokla</t>
  </si>
  <si>
    <t>m3</t>
  </si>
  <si>
    <t>32</t>
  </si>
  <si>
    <t>-915169664</t>
  </si>
  <si>
    <t>5,220*0,01</t>
  </si>
  <si>
    <t>0,052*1,02 'Prepočítané koeficientom množstva</t>
  </si>
  <si>
    <t>764</t>
  </si>
  <si>
    <t>Konštrukcie klampiarske</t>
  </si>
  <si>
    <t>28</t>
  </si>
  <si>
    <t>764359.1</t>
  </si>
  <si>
    <t xml:space="preserve">Repasia pododkvapového žľabu - vyčistenie, náter </t>
  </si>
  <si>
    <t>-118520184</t>
  </si>
  <si>
    <t>29</t>
  </si>
  <si>
    <t>998764201.S</t>
  </si>
  <si>
    <t>Presun hmôt pre konštrukcie klampiarske v objektoch výšky do 6 m</t>
  </si>
  <si>
    <t>%</t>
  </si>
  <si>
    <t>-1941527781</t>
  </si>
  <si>
    <t>769</t>
  </si>
  <si>
    <t>Montáže vzduchotechnických zariadení</t>
  </si>
  <si>
    <t>30</t>
  </si>
  <si>
    <t>769035081</t>
  </si>
  <si>
    <t>Montáž krycej mriežky hranatej prierezu 0.125-0.355 m2</t>
  </si>
  <si>
    <t>2121047647</t>
  </si>
  <si>
    <t>31</t>
  </si>
  <si>
    <t>4297201999</t>
  </si>
  <si>
    <t>Protidažďová žaluzia - hranatá, rozmery  250x900 mm</t>
  </si>
  <si>
    <t>1155923770</t>
  </si>
  <si>
    <t>769082790</t>
  </si>
  <si>
    <t>Demontáž krycej mriežky hranatej prierezu 0.125-0.355 m2</t>
  </si>
  <si>
    <t>-1824684557</t>
  </si>
  <si>
    <t>33</t>
  </si>
  <si>
    <t>998769201</t>
  </si>
  <si>
    <t>Presun hmôt pre montáž vzduchotechnických zariadení v stavbe (objekte) výšky do 7 m</t>
  </si>
  <si>
    <t>1304129243</t>
  </si>
  <si>
    <t>771</t>
  </si>
  <si>
    <t>Podlahy z dlaždíc</t>
  </si>
  <si>
    <t>34</t>
  </si>
  <si>
    <t>77141500.1</t>
  </si>
  <si>
    <t>Montáž soklíkov z obkladačiek keramických hutných mrazuvzdorných Gres, v.100mm  do tmelu flexibilného</t>
  </si>
  <si>
    <t>-2146830642</t>
  </si>
  <si>
    <t>18,3+0,2*2*6-0,8*3</t>
  </si>
  <si>
    <t>35</t>
  </si>
  <si>
    <t>771541225.1</t>
  </si>
  <si>
    <t>Montáž podláh z dlaždíc gres kladených do tmelu flexibil. mrazuvzdorného, vrátane špárovania a tmelenia rohov, kútov, hrán, vytvorenie a výplň dilatačných špár</t>
  </si>
  <si>
    <t>-318335081</t>
  </si>
  <si>
    <t>3,9*18,3</t>
  </si>
  <si>
    <t>36</t>
  </si>
  <si>
    <t>5977400019...1</t>
  </si>
  <si>
    <t>Dlaždice keramické, lxvxhr 300x300 mm, gresové neglazované</t>
  </si>
  <si>
    <t>1865537560</t>
  </si>
  <si>
    <t>kerdlazba*1,02</t>
  </si>
  <si>
    <t>kersokel*0,15*1,05</t>
  </si>
  <si>
    <t>37</t>
  </si>
  <si>
    <t>998771201.S</t>
  </si>
  <si>
    <t>Presun hmôt pre podlahy z dlaždíc v objektoch výšky do 6m</t>
  </si>
  <si>
    <t>-194701906</t>
  </si>
  <si>
    <t>ZOZNAM FIGÚR</t>
  </si>
  <si>
    <t>Výmera</t>
  </si>
  <si>
    <t>Použitie figúry:</t>
  </si>
  <si>
    <t>1*(18,3+0,1*2*6-0,8*3)</t>
  </si>
  <si>
    <t>18,3*3,9+0,2*(18,3+2*3,9)</t>
  </si>
  <si>
    <t>zabrnáter</t>
  </si>
  <si>
    <t>1,26*(3,9+18,3)*2</t>
  </si>
  <si>
    <t>DSS Gaudeamus - odstránenie zatekania terasy nad vstupom - dokončenie</t>
  </si>
  <si>
    <t>Gaudeamus - ZKR - odstránenie zatekania terasy blok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</si>
</sst>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26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3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3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5" fillId="5" borderId="0" xfId="0" applyFont="1" applyFill="1" applyAlignment="1">
      <alignment horizontal="left" vertical="center"/>
    </xf>
    <xf numFmtId="4" fontId="25" fillId="5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/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167" fontId="23" fillId="3" borderId="22" xfId="0" applyNumberFormat="1" applyFont="1" applyFill="1" applyBorder="1" applyAlignment="1" applyProtection="1">
      <alignment vertical="center"/>
      <protection locked="0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14" fontId="2" fillId="3" borderId="0" xfId="0" applyNumberFormat="1" applyFont="1" applyFill="1" applyAlignment="1" applyProtection="1">
      <alignment horizontal="left" vertical="center"/>
      <protection locked="0"/>
    </xf>
    <xf numFmtId="0" fontId="12" fillId="2" borderId="0" xfId="0" applyFont="1" applyFill="1" applyAlignment="1">
      <alignment horizontal="center" vertical="center"/>
    </xf>
    <xf numFmtId="0" fontId="0" fillId="0" borderId="0" xfId="0"/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zoomScale="70" zoomScaleNormal="70" workbookViewId="0">
      <selection activeCell="Z21" sqref="Z21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x14ac:dyDescent="0.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6.950000000000003" customHeight="1" x14ac:dyDescent="0.2">
      <c r="AR2" s="217" t="s">
        <v>5</v>
      </c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S2" s="16" t="s">
        <v>6</v>
      </c>
      <c r="BT2" s="16" t="s">
        <v>7</v>
      </c>
    </row>
    <row r="3" spans="1:74" s="1" customFormat="1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s="1" customFormat="1" ht="24.95" customHeight="1" x14ac:dyDescent="0.2">
      <c r="B4" s="19"/>
      <c r="D4" s="20" t="s">
        <v>8</v>
      </c>
      <c r="AR4" s="19"/>
      <c r="AS4" s="21" t="s">
        <v>9</v>
      </c>
      <c r="BE4" s="22" t="s">
        <v>10</v>
      </c>
      <c r="BS4" s="16" t="s">
        <v>11</v>
      </c>
    </row>
    <row r="5" spans="1:74" s="1" customFormat="1" ht="12" customHeight="1" x14ac:dyDescent="0.2">
      <c r="B5" s="19"/>
      <c r="D5" s="23" t="s">
        <v>12</v>
      </c>
      <c r="K5" s="250" t="s">
        <v>13</v>
      </c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R5" s="19"/>
      <c r="BE5" s="247" t="s">
        <v>14</v>
      </c>
      <c r="BS5" s="16" t="s">
        <v>6</v>
      </c>
    </row>
    <row r="6" spans="1:74" s="1" customFormat="1" ht="21.95" customHeight="1" x14ac:dyDescent="0.2">
      <c r="B6" s="19"/>
      <c r="D6" s="25" t="s">
        <v>15</v>
      </c>
      <c r="K6" s="251" t="s">
        <v>322</v>
      </c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R6" s="19"/>
      <c r="BE6" s="248"/>
      <c r="BS6" s="16" t="s">
        <v>6</v>
      </c>
    </row>
    <row r="7" spans="1:74" s="1" customFormat="1" ht="12" customHeight="1" x14ac:dyDescent="0.2">
      <c r="B7" s="19"/>
      <c r="D7" s="26" t="s">
        <v>16</v>
      </c>
      <c r="K7" s="24" t="s">
        <v>1</v>
      </c>
      <c r="AK7" s="26" t="s">
        <v>17</v>
      </c>
      <c r="AN7" s="24" t="s">
        <v>1</v>
      </c>
      <c r="AR7" s="19"/>
      <c r="BE7" s="248"/>
      <c r="BS7" s="16" t="s">
        <v>6</v>
      </c>
    </row>
    <row r="8" spans="1:74" s="1" customFormat="1" ht="12" customHeight="1" x14ac:dyDescent="0.2">
      <c r="B8" s="19"/>
      <c r="D8" s="26" t="s">
        <v>18</v>
      </c>
      <c r="K8" s="24" t="s">
        <v>19</v>
      </c>
      <c r="AK8" s="26" t="s">
        <v>20</v>
      </c>
      <c r="AN8" s="216">
        <v>44437</v>
      </c>
      <c r="AR8" s="19"/>
      <c r="BE8" s="248"/>
      <c r="BS8" s="16" t="s">
        <v>6</v>
      </c>
    </row>
    <row r="9" spans="1:74" s="1" customFormat="1" ht="14.45" customHeight="1" x14ac:dyDescent="0.2">
      <c r="B9" s="19"/>
      <c r="AR9" s="19"/>
      <c r="BE9" s="248"/>
      <c r="BS9" s="16" t="s">
        <v>6</v>
      </c>
    </row>
    <row r="10" spans="1:74" s="1" customFormat="1" ht="12" customHeight="1" x14ac:dyDescent="0.2">
      <c r="B10" s="19"/>
      <c r="D10" s="26" t="s">
        <v>21</v>
      </c>
      <c r="AK10" s="26" t="s">
        <v>22</v>
      </c>
      <c r="AN10" s="24" t="s">
        <v>1</v>
      </c>
      <c r="AR10" s="19"/>
      <c r="BE10" s="248"/>
      <c r="BS10" s="16" t="s">
        <v>6</v>
      </c>
    </row>
    <row r="11" spans="1:74" s="1" customFormat="1" ht="18.399999999999999" customHeight="1" x14ac:dyDescent="0.2">
      <c r="B11" s="19"/>
      <c r="E11" s="24" t="s">
        <v>23</v>
      </c>
      <c r="AK11" s="26" t="s">
        <v>24</v>
      </c>
      <c r="AN11" s="24" t="s">
        <v>1</v>
      </c>
      <c r="AR11" s="19"/>
      <c r="BE11" s="248"/>
      <c r="BS11" s="16" t="s">
        <v>6</v>
      </c>
    </row>
    <row r="12" spans="1:74" s="1" customFormat="1" ht="6.95" customHeight="1" x14ac:dyDescent="0.2">
      <c r="B12" s="19"/>
      <c r="AR12" s="19"/>
      <c r="BE12" s="248"/>
      <c r="BS12" s="16" t="s">
        <v>6</v>
      </c>
    </row>
    <row r="13" spans="1:74" s="1" customFormat="1" ht="12" customHeight="1" x14ac:dyDescent="0.2">
      <c r="B13" s="19"/>
      <c r="D13" s="26" t="s">
        <v>25</v>
      </c>
      <c r="AK13" s="26" t="s">
        <v>22</v>
      </c>
      <c r="AN13" s="28" t="s">
        <v>26</v>
      </c>
      <c r="AR13" s="19"/>
      <c r="BE13" s="248"/>
      <c r="BS13" s="16" t="s">
        <v>6</v>
      </c>
    </row>
    <row r="14" spans="1:74" ht="12.75" x14ac:dyDescent="0.2">
      <c r="B14" s="19"/>
      <c r="E14" s="252" t="s">
        <v>26</v>
      </c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6" t="s">
        <v>24</v>
      </c>
      <c r="AN14" s="28" t="s">
        <v>26</v>
      </c>
      <c r="AR14" s="19"/>
      <c r="BE14" s="248"/>
      <c r="BS14" s="16" t="s">
        <v>6</v>
      </c>
    </row>
    <row r="15" spans="1:74" s="1" customFormat="1" ht="6.95" customHeight="1" x14ac:dyDescent="0.2">
      <c r="B15" s="19"/>
      <c r="AR15" s="19"/>
      <c r="BE15" s="248"/>
      <c r="BS15" s="16" t="s">
        <v>3</v>
      </c>
    </row>
    <row r="16" spans="1:74" s="1" customFormat="1" ht="12" customHeight="1" x14ac:dyDescent="0.2">
      <c r="B16" s="19"/>
      <c r="D16" s="26" t="s">
        <v>27</v>
      </c>
      <c r="AK16" s="26" t="s">
        <v>22</v>
      </c>
      <c r="AN16" s="24" t="s">
        <v>1</v>
      </c>
      <c r="AR16" s="19"/>
      <c r="BE16" s="248"/>
      <c r="BS16" s="16" t="s">
        <v>3</v>
      </c>
    </row>
    <row r="17" spans="1:71" s="1" customFormat="1" ht="18.399999999999999" customHeight="1" x14ac:dyDescent="0.2">
      <c r="B17" s="19"/>
      <c r="E17" s="24" t="s">
        <v>19</v>
      </c>
      <c r="AK17" s="26" t="s">
        <v>24</v>
      </c>
      <c r="AN17" s="24" t="s">
        <v>1</v>
      </c>
      <c r="AR17" s="19"/>
      <c r="BE17" s="248"/>
      <c r="BS17" s="16" t="s">
        <v>28</v>
      </c>
    </row>
    <row r="18" spans="1:71" s="1" customFormat="1" ht="6.95" customHeight="1" x14ac:dyDescent="0.2">
      <c r="B18" s="19"/>
      <c r="AR18" s="19"/>
      <c r="BE18" s="248"/>
      <c r="BS18" s="16" t="s">
        <v>6</v>
      </c>
    </row>
    <row r="19" spans="1:71" s="1" customFormat="1" ht="12" customHeight="1" x14ac:dyDescent="0.2">
      <c r="B19" s="19"/>
      <c r="D19" s="26" t="s">
        <v>29</v>
      </c>
      <c r="AK19" s="26" t="s">
        <v>22</v>
      </c>
      <c r="AN19" s="24" t="s">
        <v>1</v>
      </c>
      <c r="AR19" s="19"/>
      <c r="BE19" s="248"/>
      <c r="BS19" s="16" t="s">
        <v>6</v>
      </c>
    </row>
    <row r="20" spans="1:71" s="1" customFormat="1" ht="18.399999999999999" customHeight="1" x14ac:dyDescent="0.2">
      <c r="B20" s="19"/>
      <c r="E20" s="24"/>
      <c r="AK20" s="26" t="s">
        <v>24</v>
      </c>
      <c r="AN20" s="24" t="s">
        <v>1</v>
      </c>
      <c r="AR20" s="19"/>
      <c r="BE20" s="248"/>
      <c r="BS20" s="16" t="s">
        <v>28</v>
      </c>
    </row>
    <row r="21" spans="1:71" s="1" customFormat="1" ht="6.95" customHeight="1" x14ac:dyDescent="0.2">
      <c r="B21" s="19"/>
      <c r="AR21" s="19"/>
      <c r="BE21" s="248"/>
    </row>
    <row r="22" spans="1:71" s="1" customFormat="1" ht="12" customHeight="1" x14ac:dyDescent="0.2">
      <c r="B22" s="19"/>
      <c r="D22" s="26" t="s">
        <v>30</v>
      </c>
      <c r="AR22" s="19"/>
      <c r="BE22" s="248"/>
    </row>
    <row r="23" spans="1:71" s="1" customFormat="1" ht="16.5" customHeight="1" x14ac:dyDescent="0.2">
      <c r="B23" s="19"/>
      <c r="E23" s="254" t="s">
        <v>1</v>
      </c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R23" s="19"/>
      <c r="BE23" s="248"/>
    </row>
    <row r="24" spans="1:71" s="1" customFormat="1" ht="6.95" customHeight="1" x14ac:dyDescent="0.2">
      <c r="B24" s="19"/>
      <c r="AR24" s="19"/>
      <c r="BE24" s="248"/>
    </row>
    <row r="25" spans="1:71" s="1" customFormat="1" ht="6.95" customHeight="1" x14ac:dyDescent="0.2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48"/>
    </row>
    <row r="26" spans="1:71" s="2" customFormat="1" ht="25.9" customHeight="1" x14ac:dyDescent="0.2">
      <c r="A26" s="31"/>
      <c r="B26" s="32"/>
      <c r="C26" s="31"/>
      <c r="D26" s="33" t="s">
        <v>31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55">
        <f>ROUND(AG94,2)</f>
        <v>0</v>
      </c>
      <c r="AL26" s="256"/>
      <c r="AM26" s="256"/>
      <c r="AN26" s="256"/>
      <c r="AO26" s="256"/>
      <c r="AP26" s="31"/>
      <c r="AQ26" s="31"/>
      <c r="AR26" s="32"/>
      <c r="BE26" s="248"/>
    </row>
    <row r="27" spans="1:71" s="2" customFormat="1" ht="6.95" customHeight="1" x14ac:dyDescent="0.2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248"/>
    </row>
    <row r="28" spans="1:71" s="2" customFormat="1" ht="12.75" x14ac:dyDescent="0.2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257" t="s">
        <v>32</v>
      </c>
      <c r="M28" s="257"/>
      <c r="N28" s="257"/>
      <c r="O28" s="257"/>
      <c r="P28" s="257"/>
      <c r="Q28" s="31"/>
      <c r="R28" s="31"/>
      <c r="S28" s="31"/>
      <c r="T28" s="31"/>
      <c r="U28" s="31"/>
      <c r="V28" s="31"/>
      <c r="W28" s="257" t="s">
        <v>33</v>
      </c>
      <c r="X28" s="257"/>
      <c r="Y28" s="257"/>
      <c r="Z28" s="257"/>
      <c r="AA28" s="257"/>
      <c r="AB28" s="257"/>
      <c r="AC28" s="257"/>
      <c r="AD28" s="257"/>
      <c r="AE28" s="257"/>
      <c r="AF28" s="31"/>
      <c r="AG28" s="31"/>
      <c r="AH28" s="31"/>
      <c r="AI28" s="31"/>
      <c r="AJ28" s="31"/>
      <c r="AK28" s="257" t="s">
        <v>34</v>
      </c>
      <c r="AL28" s="257"/>
      <c r="AM28" s="257"/>
      <c r="AN28" s="257"/>
      <c r="AO28" s="257"/>
      <c r="AP28" s="31"/>
      <c r="AQ28" s="31"/>
      <c r="AR28" s="32"/>
      <c r="BE28" s="248"/>
    </row>
    <row r="29" spans="1:71" s="3" customFormat="1" ht="14.45" customHeight="1" x14ac:dyDescent="0.2">
      <c r="B29" s="36"/>
      <c r="D29" s="26" t="s">
        <v>35</v>
      </c>
      <c r="F29" s="37" t="s">
        <v>36</v>
      </c>
      <c r="L29" s="235">
        <v>0.2</v>
      </c>
      <c r="M29" s="234"/>
      <c r="N29" s="234"/>
      <c r="O29" s="234"/>
      <c r="P29" s="234"/>
      <c r="Q29" s="38"/>
      <c r="R29" s="38"/>
      <c r="S29" s="38"/>
      <c r="T29" s="38"/>
      <c r="U29" s="38"/>
      <c r="V29" s="38"/>
      <c r="W29" s="233">
        <f>ROUND(AZ94, 2)</f>
        <v>0</v>
      </c>
      <c r="X29" s="234"/>
      <c r="Y29" s="234"/>
      <c r="Z29" s="234"/>
      <c r="AA29" s="234"/>
      <c r="AB29" s="234"/>
      <c r="AC29" s="234"/>
      <c r="AD29" s="234"/>
      <c r="AE29" s="234"/>
      <c r="AF29" s="38"/>
      <c r="AG29" s="38"/>
      <c r="AH29" s="38"/>
      <c r="AI29" s="38"/>
      <c r="AJ29" s="38"/>
      <c r="AK29" s="233">
        <f>ROUND(AV94, 2)</f>
        <v>0</v>
      </c>
      <c r="AL29" s="234"/>
      <c r="AM29" s="234"/>
      <c r="AN29" s="234"/>
      <c r="AO29" s="234"/>
      <c r="AP29" s="38"/>
      <c r="AQ29" s="38"/>
      <c r="AR29" s="39"/>
      <c r="AS29" s="38"/>
      <c r="AT29" s="38"/>
      <c r="AU29" s="38"/>
      <c r="AV29" s="38"/>
      <c r="AW29" s="38"/>
      <c r="AX29" s="38"/>
      <c r="AY29" s="38"/>
      <c r="AZ29" s="38"/>
      <c r="BE29" s="249"/>
    </row>
    <row r="30" spans="1:71" s="3" customFormat="1" ht="14.45" customHeight="1" x14ac:dyDescent="0.2">
      <c r="B30" s="36"/>
      <c r="F30" s="37" t="s">
        <v>37</v>
      </c>
      <c r="L30" s="235">
        <v>0.2</v>
      </c>
      <c r="M30" s="234"/>
      <c r="N30" s="234"/>
      <c r="O30" s="234"/>
      <c r="P30" s="234"/>
      <c r="Q30" s="38"/>
      <c r="R30" s="38"/>
      <c r="S30" s="38"/>
      <c r="T30" s="38"/>
      <c r="U30" s="38"/>
      <c r="V30" s="38"/>
      <c r="W30" s="233">
        <f>ROUND(BA94, 2)</f>
        <v>0</v>
      </c>
      <c r="X30" s="234"/>
      <c r="Y30" s="234"/>
      <c r="Z30" s="234"/>
      <c r="AA30" s="234"/>
      <c r="AB30" s="234"/>
      <c r="AC30" s="234"/>
      <c r="AD30" s="234"/>
      <c r="AE30" s="234"/>
      <c r="AF30" s="38"/>
      <c r="AG30" s="38"/>
      <c r="AH30" s="38"/>
      <c r="AI30" s="38"/>
      <c r="AJ30" s="38"/>
      <c r="AK30" s="233">
        <f>ROUND(AW94, 2)</f>
        <v>0</v>
      </c>
      <c r="AL30" s="234"/>
      <c r="AM30" s="234"/>
      <c r="AN30" s="234"/>
      <c r="AO30" s="234"/>
      <c r="AP30" s="38"/>
      <c r="AQ30" s="38"/>
      <c r="AR30" s="39"/>
      <c r="AS30" s="38"/>
      <c r="AT30" s="38"/>
      <c r="AU30" s="38"/>
      <c r="AV30" s="38"/>
      <c r="AW30" s="38"/>
      <c r="AX30" s="38"/>
      <c r="AY30" s="38"/>
      <c r="AZ30" s="38"/>
      <c r="BE30" s="249"/>
    </row>
    <row r="31" spans="1:71" s="3" customFormat="1" ht="14.45" hidden="1" customHeight="1" x14ac:dyDescent="0.2">
      <c r="B31" s="36"/>
      <c r="F31" s="26" t="s">
        <v>38</v>
      </c>
      <c r="L31" s="258">
        <v>0.2</v>
      </c>
      <c r="M31" s="241"/>
      <c r="N31" s="241"/>
      <c r="O31" s="241"/>
      <c r="P31" s="241"/>
      <c r="W31" s="240">
        <f>ROUND(BB94, 2)</f>
        <v>0</v>
      </c>
      <c r="X31" s="241"/>
      <c r="Y31" s="241"/>
      <c r="Z31" s="241"/>
      <c r="AA31" s="241"/>
      <c r="AB31" s="241"/>
      <c r="AC31" s="241"/>
      <c r="AD31" s="241"/>
      <c r="AE31" s="241"/>
      <c r="AK31" s="240">
        <v>0</v>
      </c>
      <c r="AL31" s="241"/>
      <c r="AM31" s="241"/>
      <c r="AN31" s="241"/>
      <c r="AO31" s="241"/>
      <c r="AR31" s="36"/>
      <c r="BE31" s="249"/>
    </row>
    <row r="32" spans="1:71" s="3" customFormat="1" ht="14.45" hidden="1" customHeight="1" x14ac:dyDescent="0.2">
      <c r="B32" s="36"/>
      <c r="F32" s="26" t="s">
        <v>39</v>
      </c>
      <c r="L32" s="258">
        <v>0.2</v>
      </c>
      <c r="M32" s="241"/>
      <c r="N32" s="241"/>
      <c r="O32" s="241"/>
      <c r="P32" s="241"/>
      <c r="W32" s="240">
        <f>ROUND(BC94, 2)</f>
        <v>0</v>
      </c>
      <c r="X32" s="241"/>
      <c r="Y32" s="241"/>
      <c r="Z32" s="241"/>
      <c r="AA32" s="241"/>
      <c r="AB32" s="241"/>
      <c r="AC32" s="241"/>
      <c r="AD32" s="241"/>
      <c r="AE32" s="241"/>
      <c r="AK32" s="240">
        <v>0</v>
      </c>
      <c r="AL32" s="241"/>
      <c r="AM32" s="241"/>
      <c r="AN32" s="241"/>
      <c r="AO32" s="241"/>
      <c r="AR32" s="36"/>
      <c r="BE32" s="249"/>
    </row>
    <row r="33" spans="1:57" s="3" customFormat="1" ht="14.45" hidden="1" customHeight="1" x14ac:dyDescent="0.2">
      <c r="B33" s="36"/>
      <c r="F33" s="37" t="s">
        <v>40</v>
      </c>
      <c r="L33" s="235">
        <v>0</v>
      </c>
      <c r="M33" s="234"/>
      <c r="N33" s="234"/>
      <c r="O33" s="234"/>
      <c r="P33" s="234"/>
      <c r="Q33" s="38"/>
      <c r="R33" s="38"/>
      <c r="S33" s="38"/>
      <c r="T33" s="38"/>
      <c r="U33" s="38"/>
      <c r="V33" s="38"/>
      <c r="W33" s="233">
        <f>ROUND(BD94, 2)</f>
        <v>0</v>
      </c>
      <c r="X33" s="234"/>
      <c r="Y33" s="234"/>
      <c r="Z33" s="234"/>
      <c r="AA33" s="234"/>
      <c r="AB33" s="234"/>
      <c r="AC33" s="234"/>
      <c r="AD33" s="234"/>
      <c r="AE33" s="234"/>
      <c r="AF33" s="38"/>
      <c r="AG33" s="38"/>
      <c r="AH33" s="38"/>
      <c r="AI33" s="38"/>
      <c r="AJ33" s="38"/>
      <c r="AK33" s="233">
        <v>0</v>
      </c>
      <c r="AL33" s="234"/>
      <c r="AM33" s="234"/>
      <c r="AN33" s="234"/>
      <c r="AO33" s="234"/>
      <c r="AP33" s="38"/>
      <c r="AQ33" s="38"/>
      <c r="AR33" s="39"/>
      <c r="AS33" s="38"/>
      <c r="AT33" s="38"/>
      <c r="AU33" s="38"/>
      <c r="AV33" s="38"/>
      <c r="AW33" s="38"/>
      <c r="AX33" s="38"/>
      <c r="AY33" s="38"/>
      <c r="AZ33" s="38"/>
      <c r="BE33" s="249"/>
    </row>
    <row r="34" spans="1:57" s="2" customFormat="1" ht="6.95" customHeight="1" x14ac:dyDescent="0.2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248"/>
    </row>
    <row r="35" spans="1:57" s="2" customFormat="1" ht="25.9" customHeight="1" x14ac:dyDescent="0.2">
      <c r="A35" s="31"/>
      <c r="B35" s="32"/>
      <c r="C35" s="40"/>
      <c r="D35" s="41" t="s">
        <v>41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42</v>
      </c>
      <c r="U35" s="42"/>
      <c r="V35" s="42"/>
      <c r="W35" s="42"/>
      <c r="X35" s="236" t="s">
        <v>43</v>
      </c>
      <c r="Y35" s="237"/>
      <c r="Z35" s="237"/>
      <c r="AA35" s="237"/>
      <c r="AB35" s="237"/>
      <c r="AC35" s="42"/>
      <c r="AD35" s="42"/>
      <c r="AE35" s="42"/>
      <c r="AF35" s="42"/>
      <c r="AG35" s="42"/>
      <c r="AH35" s="42"/>
      <c r="AI35" s="42"/>
      <c r="AJ35" s="42"/>
      <c r="AK35" s="238">
        <f>SUM(AK26:AK33)</f>
        <v>0</v>
      </c>
      <c r="AL35" s="237"/>
      <c r="AM35" s="237"/>
      <c r="AN35" s="237"/>
      <c r="AO35" s="239"/>
      <c r="AP35" s="40"/>
      <c r="AQ35" s="40"/>
      <c r="AR35" s="32"/>
      <c r="BE35" s="31"/>
    </row>
    <row r="36" spans="1:57" s="2" customFormat="1" ht="6.95" customHeight="1" x14ac:dyDescent="0.2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14.45" customHeight="1" x14ac:dyDescent="0.2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1:57" s="1" customFormat="1" ht="14.45" customHeight="1" x14ac:dyDescent="0.2">
      <c r="B38" s="19"/>
      <c r="AR38" s="19"/>
    </row>
    <row r="39" spans="1:57" s="1" customFormat="1" ht="14.45" customHeight="1" x14ac:dyDescent="0.2">
      <c r="B39" s="19"/>
      <c r="AR39" s="19"/>
    </row>
    <row r="40" spans="1:57" s="1" customFormat="1" ht="14.45" customHeight="1" x14ac:dyDescent="0.2">
      <c r="B40" s="19"/>
      <c r="AR40" s="19"/>
    </row>
    <row r="41" spans="1:57" s="1" customFormat="1" ht="14.45" customHeight="1" x14ac:dyDescent="0.2">
      <c r="B41" s="19"/>
      <c r="AR41" s="19"/>
    </row>
    <row r="42" spans="1:57" s="1" customFormat="1" ht="14.45" customHeight="1" x14ac:dyDescent="0.2">
      <c r="B42" s="19"/>
      <c r="AR42" s="19"/>
    </row>
    <row r="43" spans="1:57" s="1" customFormat="1" ht="14.45" customHeight="1" x14ac:dyDescent="0.2">
      <c r="B43" s="19"/>
      <c r="AR43" s="19"/>
    </row>
    <row r="44" spans="1:57" s="1" customFormat="1" ht="14.45" customHeight="1" x14ac:dyDescent="0.2">
      <c r="B44" s="19"/>
      <c r="AR44" s="19"/>
    </row>
    <row r="45" spans="1:57" s="1" customFormat="1" ht="14.45" customHeight="1" x14ac:dyDescent="0.2">
      <c r="B45" s="19"/>
      <c r="AR45" s="19"/>
    </row>
    <row r="46" spans="1:57" s="1" customFormat="1" ht="14.45" customHeight="1" x14ac:dyDescent="0.2">
      <c r="B46" s="19"/>
      <c r="AR46" s="19"/>
    </row>
    <row r="47" spans="1:57" s="1" customFormat="1" ht="14.45" customHeight="1" x14ac:dyDescent="0.2">
      <c r="B47" s="19"/>
      <c r="AR47" s="19"/>
    </row>
    <row r="48" spans="1:57" s="1" customFormat="1" ht="14.45" customHeight="1" x14ac:dyDescent="0.2">
      <c r="B48" s="19"/>
      <c r="AR48" s="19"/>
    </row>
    <row r="49" spans="1:57" s="2" customFormat="1" ht="14.45" customHeight="1" x14ac:dyDescent="0.2">
      <c r="B49" s="44"/>
      <c r="D49" s="45" t="s">
        <v>44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45</v>
      </c>
      <c r="AI49" s="46"/>
      <c r="AJ49" s="46"/>
      <c r="AK49" s="46"/>
      <c r="AL49" s="46"/>
      <c r="AM49" s="46"/>
      <c r="AN49" s="46"/>
      <c r="AO49" s="46"/>
      <c r="AR49" s="44"/>
    </row>
    <row r="50" spans="1:57" x14ac:dyDescent="0.2">
      <c r="B50" s="19"/>
      <c r="AR50" s="19"/>
    </row>
    <row r="51" spans="1:57" x14ac:dyDescent="0.2">
      <c r="B51" s="19"/>
      <c r="AR51" s="19"/>
    </row>
    <row r="52" spans="1:57" x14ac:dyDescent="0.2">
      <c r="B52" s="19"/>
      <c r="AR52" s="19"/>
    </row>
    <row r="53" spans="1:57" x14ac:dyDescent="0.2">
      <c r="B53" s="19"/>
      <c r="AR53" s="19"/>
    </row>
    <row r="54" spans="1:57" x14ac:dyDescent="0.2">
      <c r="B54" s="19"/>
      <c r="AR54" s="19"/>
    </row>
    <row r="55" spans="1:57" x14ac:dyDescent="0.2">
      <c r="B55" s="19"/>
      <c r="AR55" s="19"/>
    </row>
    <row r="56" spans="1:57" x14ac:dyDescent="0.2">
      <c r="B56" s="19"/>
      <c r="AR56" s="19"/>
    </row>
    <row r="57" spans="1:57" x14ac:dyDescent="0.2">
      <c r="B57" s="19"/>
      <c r="AR57" s="19"/>
    </row>
    <row r="58" spans="1:57" x14ac:dyDescent="0.2">
      <c r="B58" s="19"/>
      <c r="AR58" s="19"/>
    </row>
    <row r="59" spans="1:57" x14ac:dyDescent="0.2">
      <c r="B59" s="19"/>
      <c r="AR59" s="19"/>
    </row>
    <row r="60" spans="1:57" s="2" customFormat="1" ht="12.75" x14ac:dyDescent="0.2">
      <c r="A60" s="31"/>
      <c r="B60" s="32"/>
      <c r="C60" s="31"/>
      <c r="D60" s="47" t="s">
        <v>46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7" t="s">
        <v>47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7" t="s">
        <v>46</v>
      </c>
      <c r="AI60" s="34"/>
      <c r="AJ60" s="34"/>
      <c r="AK60" s="34"/>
      <c r="AL60" s="34"/>
      <c r="AM60" s="47" t="s">
        <v>47</v>
      </c>
      <c r="AN60" s="34"/>
      <c r="AO60" s="34"/>
      <c r="AP60" s="31"/>
      <c r="AQ60" s="31"/>
      <c r="AR60" s="32"/>
      <c r="BE60" s="31"/>
    </row>
    <row r="61" spans="1:57" x14ac:dyDescent="0.2">
      <c r="B61" s="19"/>
      <c r="AR61" s="19"/>
    </row>
    <row r="62" spans="1:57" x14ac:dyDescent="0.2">
      <c r="B62" s="19"/>
      <c r="AR62" s="19"/>
    </row>
    <row r="63" spans="1:57" x14ac:dyDescent="0.2">
      <c r="B63" s="19"/>
      <c r="AR63" s="19"/>
    </row>
    <row r="64" spans="1:57" s="2" customFormat="1" ht="12.75" x14ac:dyDescent="0.2">
      <c r="A64" s="31"/>
      <c r="B64" s="32"/>
      <c r="C64" s="31"/>
      <c r="D64" s="45" t="s">
        <v>48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5" t="s">
        <v>49</v>
      </c>
      <c r="AI64" s="48"/>
      <c r="AJ64" s="48"/>
      <c r="AK64" s="48"/>
      <c r="AL64" s="48"/>
      <c r="AM64" s="48"/>
      <c r="AN64" s="48"/>
      <c r="AO64" s="48"/>
      <c r="AP64" s="31"/>
      <c r="AQ64" s="31"/>
      <c r="AR64" s="32"/>
      <c r="BE64" s="31"/>
    </row>
    <row r="65" spans="1:57" x14ac:dyDescent="0.2">
      <c r="B65" s="19"/>
      <c r="AR65" s="19"/>
    </row>
    <row r="66" spans="1:57" x14ac:dyDescent="0.2">
      <c r="B66" s="19"/>
      <c r="AR66" s="19"/>
    </row>
    <row r="67" spans="1:57" x14ac:dyDescent="0.2">
      <c r="B67" s="19"/>
      <c r="AR67" s="19"/>
    </row>
    <row r="68" spans="1:57" x14ac:dyDescent="0.2">
      <c r="B68" s="19"/>
      <c r="AR68" s="19"/>
    </row>
    <row r="69" spans="1:57" x14ac:dyDescent="0.2">
      <c r="B69" s="19"/>
      <c r="AR69" s="19"/>
    </row>
    <row r="70" spans="1:57" x14ac:dyDescent="0.2">
      <c r="B70" s="19"/>
      <c r="AR70" s="19"/>
    </row>
    <row r="71" spans="1:57" x14ac:dyDescent="0.2">
      <c r="B71" s="19"/>
      <c r="AR71" s="19"/>
    </row>
    <row r="72" spans="1:57" x14ac:dyDescent="0.2">
      <c r="B72" s="19"/>
      <c r="AR72" s="19"/>
    </row>
    <row r="73" spans="1:57" x14ac:dyDescent="0.2">
      <c r="B73" s="19"/>
      <c r="AR73" s="19"/>
    </row>
    <row r="74" spans="1:57" x14ac:dyDescent="0.2">
      <c r="B74" s="19"/>
      <c r="AR74" s="19"/>
    </row>
    <row r="75" spans="1:57" s="2" customFormat="1" ht="12.75" x14ac:dyDescent="0.2">
      <c r="A75" s="31"/>
      <c r="B75" s="32"/>
      <c r="C75" s="31"/>
      <c r="D75" s="47" t="s">
        <v>46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7" t="s">
        <v>47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7" t="s">
        <v>46</v>
      </c>
      <c r="AI75" s="34"/>
      <c r="AJ75" s="34"/>
      <c r="AK75" s="34"/>
      <c r="AL75" s="34"/>
      <c r="AM75" s="47" t="s">
        <v>47</v>
      </c>
      <c r="AN75" s="34"/>
      <c r="AO75" s="34"/>
      <c r="AP75" s="31"/>
      <c r="AQ75" s="31"/>
      <c r="AR75" s="32"/>
      <c r="BE75" s="31"/>
    </row>
    <row r="76" spans="1:57" s="2" customFormat="1" x14ac:dyDescent="0.2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5" customHeight="1" x14ac:dyDescent="0.2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32"/>
      <c r="BE77" s="31"/>
    </row>
    <row r="81" spans="1:90" s="2" customFormat="1" ht="6.95" customHeight="1" x14ac:dyDescent="0.2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32"/>
      <c r="BE81" s="31"/>
    </row>
    <row r="82" spans="1:90" s="2" customFormat="1" ht="24.95" customHeight="1" x14ac:dyDescent="0.2">
      <c r="A82" s="31"/>
      <c r="B82" s="32"/>
      <c r="C82" s="20" t="s">
        <v>50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90" s="2" customFormat="1" ht="6.95" customHeight="1" x14ac:dyDescent="0.2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1:90" s="4" customFormat="1" ht="12" customHeight="1" x14ac:dyDescent="0.2">
      <c r="B84" s="53"/>
      <c r="C84" s="26" t="s">
        <v>12</v>
      </c>
      <c r="L84" s="4" t="str">
        <f>K5</f>
        <v>BSK20-29</v>
      </c>
      <c r="AR84" s="53"/>
    </row>
    <row r="85" spans="1:90" s="5" customFormat="1" ht="36.950000000000003" customHeight="1" x14ac:dyDescent="0.2">
      <c r="B85" s="54"/>
      <c r="C85" s="55" t="s">
        <v>15</v>
      </c>
      <c r="L85" s="224" t="str">
        <f>K6</f>
        <v>Gaudeamus - ZKR - odstránenie zatekania terasy blok H</v>
      </c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R85" s="54"/>
    </row>
    <row r="86" spans="1:90" s="2" customFormat="1" ht="6.95" customHeight="1" x14ac:dyDescent="0.2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90" s="2" customFormat="1" ht="12" customHeight="1" x14ac:dyDescent="0.2">
      <c r="A87" s="31"/>
      <c r="B87" s="32"/>
      <c r="C87" s="26" t="s">
        <v>18</v>
      </c>
      <c r="D87" s="31"/>
      <c r="E87" s="31"/>
      <c r="F87" s="31"/>
      <c r="G87" s="31"/>
      <c r="H87" s="31"/>
      <c r="I87" s="31"/>
      <c r="J87" s="31"/>
      <c r="K87" s="31"/>
      <c r="L87" s="56" t="str">
        <f>IF(K8="","",K8)</f>
        <v xml:space="preserve"> 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6" t="s">
        <v>20</v>
      </c>
      <c r="AJ87" s="31"/>
      <c r="AK87" s="31"/>
      <c r="AL87" s="31"/>
      <c r="AM87" s="226">
        <f>IF(AN8= "","",AN8)</f>
        <v>44437</v>
      </c>
      <c r="AN87" s="226"/>
      <c r="AO87" s="31"/>
      <c r="AP87" s="31"/>
      <c r="AQ87" s="31"/>
      <c r="AR87" s="32"/>
      <c r="BE87" s="31"/>
    </row>
    <row r="88" spans="1:90" s="2" customFormat="1" ht="6.95" customHeight="1" x14ac:dyDescent="0.2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90" s="2" customFormat="1" ht="15.2" customHeight="1" x14ac:dyDescent="0.2">
      <c r="A89" s="31"/>
      <c r="B89" s="32"/>
      <c r="C89" s="26" t="s">
        <v>21</v>
      </c>
      <c r="D89" s="31"/>
      <c r="E89" s="31"/>
      <c r="F89" s="31"/>
      <c r="G89" s="31"/>
      <c r="H89" s="31"/>
      <c r="I89" s="31"/>
      <c r="J89" s="31"/>
      <c r="K89" s="31"/>
      <c r="L89" s="4" t="str">
        <f>IF(E11= "","",E11)</f>
        <v>Bratislavský samosprávny kraj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6" t="s">
        <v>27</v>
      </c>
      <c r="AJ89" s="31"/>
      <c r="AK89" s="31"/>
      <c r="AL89" s="31"/>
      <c r="AM89" s="227" t="str">
        <f>IF(E17="","",E17)</f>
        <v xml:space="preserve"> </v>
      </c>
      <c r="AN89" s="228"/>
      <c r="AO89" s="228"/>
      <c r="AP89" s="228"/>
      <c r="AQ89" s="31"/>
      <c r="AR89" s="32"/>
      <c r="AS89" s="229" t="s">
        <v>51</v>
      </c>
      <c r="AT89" s="230"/>
      <c r="AU89" s="58"/>
      <c r="AV89" s="58"/>
      <c r="AW89" s="58"/>
      <c r="AX89" s="58"/>
      <c r="AY89" s="58"/>
      <c r="AZ89" s="58"/>
      <c r="BA89" s="58"/>
      <c r="BB89" s="58"/>
      <c r="BC89" s="58"/>
      <c r="BD89" s="59"/>
      <c r="BE89" s="31"/>
    </row>
    <row r="90" spans="1:90" s="2" customFormat="1" ht="15.2" customHeight="1" x14ac:dyDescent="0.2">
      <c r="A90" s="31"/>
      <c r="B90" s="32"/>
      <c r="C90" s="26" t="s">
        <v>25</v>
      </c>
      <c r="D90" s="31"/>
      <c r="E90" s="31"/>
      <c r="F90" s="31"/>
      <c r="G90" s="31"/>
      <c r="H90" s="31"/>
      <c r="I90" s="31"/>
      <c r="J90" s="31"/>
      <c r="K90" s="31"/>
      <c r="L90" s="4" t="str">
        <f>IF(E14= "Vyplň údaj","",E14)</f>
        <v/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6" t="s">
        <v>29</v>
      </c>
      <c r="AJ90" s="31"/>
      <c r="AK90" s="31"/>
      <c r="AL90" s="31"/>
      <c r="AM90" s="227" t="str">
        <f>IF(E20="","",E20)</f>
        <v/>
      </c>
      <c r="AN90" s="228"/>
      <c r="AO90" s="228"/>
      <c r="AP90" s="228"/>
      <c r="AQ90" s="31"/>
      <c r="AR90" s="32"/>
      <c r="AS90" s="231"/>
      <c r="AT90" s="232"/>
      <c r="AU90" s="60"/>
      <c r="AV90" s="60"/>
      <c r="AW90" s="60"/>
      <c r="AX90" s="60"/>
      <c r="AY90" s="60"/>
      <c r="AZ90" s="60"/>
      <c r="BA90" s="60"/>
      <c r="BB90" s="60"/>
      <c r="BC90" s="60"/>
      <c r="BD90" s="61"/>
      <c r="BE90" s="31"/>
    </row>
    <row r="91" spans="1:90" s="2" customFormat="1" ht="10.9" customHeight="1" x14ac:dyDescent="0.2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231"/>
      <c r="AT91" s="232"/>
      <c r="AU91" s="60"/>
      <c r="AV91" s="60"/>
      <c r="AW91" s="60"/>
      <c r="AX91" s="60"/>
      <c r="AY91" s="60"/>
      <c r="AZ91" s="60"/>
      <c r="BA91" s="60"/>
      <c r="BB91" s="60"/>
      <c r="BC91" s="60"/>
      <c r="BD91" s="61"/>
      <c r="BE91" s="31"/>
    </row>
    <row r="92" spans="1:90" s="2" customFormat="1" ht="29.25" customHeight="1" x14ac:dyDescent="0.2">
      <c r="A92" s="31"/>
      <c r="B92" s="32"/>
      <c r="C92" s="219" t="s">
        <v>52</v>
      </c>
      <c r="D92" s="220"/>
      <c r="E92" s="220"/>
      <c r="F92" s="220"/>
      <c r="G92" s="220"/>
      <c r="H92" s="62"/>
      <c r="I92" s="221" t="s">
        <v>53</v>
      </c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2" t="s">
        <v>54</v>
      </c>
      <c r="AH92" s="220"/>
      <c r="AI92" s="220"/>
      <c r="AJ92" s="220"/>
      <c r="AK92" s="220"/>
      <c r="AL92" s="220"/>
      <c r="AM92" s="220"/>
      <c r="AN92" s="221" t="s">
        <v>55</v>
      </c>
      <c r="AO92" s="220"/>
      <c r="AP92" s="223"/>
      <c r="AQ92" s="63" t="s">
        <v>56</v>
      </c>
      <c r="AR92" s="32"/>
      <c r="AS92" s="64" t="s">
        <v>57</v>
      </c>
      <c r="AT92" s="65" t="s">
        <v>58</v>
      </c>
      <c r="AU92" s="65" t="s">
        <v>59</v>
      </c>
      <c r="AV92" s="65" t="s">
        <v>60</v>
      </c>
      <c r="AW92" s="65" t="s">
        <v>61</v>
      </c>
      <c r="AX92" s="65" t="s">
        <v>62</v>
      </c>
      <c r="AY92" s="65" t="s">
        <v>63</v>
      </c>
      <c r="AZ92" s="65" t="s">
        <v>64</v>
      </c>
      <c r="BA92" s="65" t="s">
        <v>65</v>
      </c>
      <c r="BB92" s="65" t="s">
        <v>66</v>
      </c>
      <c r="BC92" s="65" t="s">
        <v>67</v>
      </c>
      <c r="BD92" s="66" t="s">
        <v>68</v>
      </c>
      <c r="BE92" s="31"/>
    </row>
    <row r="93" spans="1:90" s="2" customFormat="1" ht="10.9" customHeight="1" x14ac:dyDescent="0.2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7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9"/>
      <c r="BE93" s="31"/>
    </row>
    <row r="94" spans="1:90" s="6" customFormat="1" ht="32.450000000000003" customHeight="1" x14ac:dyDescent="0.2">
      <c r="B94" s="70"/>
      <c r="C94" s="71" t="s">
        <v>69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245">
        <f>ROUND(AG95,2)</f>
        <v>0</v>
      </c>
      <c r="AH94" s="245"/>
      <c r="AI94" s="245"/>
      <c r="AJ94" s="245"/>
      <c r="AK94" s="245"/>
      <c r="AL94" s="245"/>
      <c r="AM94" s="245"/>
      <c r="AN94" s="246">
        <f>SUM(AG94,AT94)</f>
        <v>0</v>
      </c>
      <c r="AO94" s="246"/>
      <c r="AP94" s="246"/>
      <c r="AQ94" s="74" t="s">
        <v>1</v>
      </c>
      <c r="AR94" s="70"/>
      <c r="AS94" s="75">
        <f>ROUND(AS95,2)</f>
        <v>0</v>
      </c>
      <c r="AT94" s="76">
        <f>ROUND(SUM(AV94:AW94),2)</f>
        <v>0</v>
      </c>
      <c r="AU94" s="77">
        <f>ROUND(AU95,5)</f>
        <v>0</v>
      </c>
      <c r="AV94" s="76">
        <f>ROUND(AZ94*L29,2)</f>
        <v>0</v>
      </c>
      <c r="AW94" s="76">
        <f>ROUND(BA94*L30,2)</f>
        <v>0</v>
      </c>
      <c r="AX94" s="76">
        <f>ROUND(BB94*L29,2)</f>
        <v>0</v>
      </c>
      <c r="AY94" s="76">
        <f>ROUND(BC94*L30,2)</f>
        <v>0</v>
      </c>
      <c r="AZ94" s="76">
        <f>ROUND(AZ95,2)</f>
        <v>0</v>
      </c>
      <c r="BA94" s="76">
        <f>ROUND(BA95,2)</f>
        <v>0</v>
      </c>
      <c r="BB94" s="76">
        <f>ROUND(BB95,2)</f>
        <v>0</v>
      </c>
      <c r="BC94" s="76">
        <f>ROUND(BC95,2)</f>
        <v>0</v>
      </c>
      <c r="BD94" s="78">
        <f>ROUND(BD95,2)</f>
        <v>0</v>
      </c>
      <c r="BS94" s="79" t="s">
        <v>70</v>
      </c>
      <c r="BT94" s="79" t="s">
        <v>71</v>
      </c>
      <c r="BV94" s="79" t="s">
        <v>72</v>
      </c>
      <c r="BW94" s="79" t="s">
        <v>4</v>
      </c>
      <c r="BX94" s="79" t="s">
        <v>73</v>
      </c>
      <c r="CL94" s="79" t="s">
        <v>1</v>
      </c>
    </row>
    <row r="95" spans="1:90" s="7" customFormat="1" ht="27.95" customHeight="1" x14ac:dyDescent="0.2">
      <c r="A95" s="80" t="s">
        <v>74</v>
      </c>
      <c r="B95" s="81"/>
      <c r="C95" s="82"/>
      <c r="D95" s="244" t="s">
        <v>13</v>
      </c>
      <c r="E95" s="244"/>
      <c r="F95" s="244"/>
      <c r="G95" s="244"/>
      <c r="H95" s="244"/>
      <c r="I95" s="83"/>
      <c r="J95" s="244" t="s">
        <v>321</v>
      </c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  <c r="AE95" s="244"/>
      <c r="AF95" s="244"/>
      <c r="AG95" s="242">
        <f>'BSK20-29 - DSS Gaudeamus ...'!J30</f>
        <v>0</v>
      </c>
      <c r="AH95" s="243"/>
      <c r="AI95" s="243"/>
      <c r="AJ95" s="243"/>
      <c r="AK95" s="243"/>
      <c r="AL95" s="243"/>
      <c r="AM95" s="243"/>
      <c r="AN95" s="242">
        <f>SUM(AG95,AT95)</f>
        <v>0</v>
      </c>
      <c r="AO95" s="243"/>
      <c r="AP95" s="243"/>
      <c r="AQ95" s="84" t="s">
        <v>75</v>
      </c>
      <c r="AR95" s="81"/>
      <c r="AS95" s="85">
        <v>0</v>
      </c>
      <c r="AT95" s="86">
        <f>ROUND(SUM(AV95:AW95),2)</f>
        <v>0</v>
      </c>
      <c r="AU95" s="87">
        <f>'BSK20-29 - DSS Gaudeamus ...'!P131</f>
        <v>0</v>
      </c>
      <c r="AV95" s="86">
        <f>'BSK20-29 - DSS Gaudeamus ...'!J33</f>
        <v>0</v>
      </c>
      <c r="AW95" s="86">
        <f>'BSK20-29 - DSS Gaudeamus ...'!J34</f>
        <v>0</v>
      </c>
      <c r="AX95" s="86">
        <f>'BSK20-29 - DSS Gaudeamus ...'!J35</f>
        <v>0</v>
      </c>
      <c r="AY95" s="86">
        <f>'BSK20-29 - DSS Gaudeamus ...'!J36</f>
        <v>0</v>
      </c>
      <c r="AZ95" s="86">
        <f>'BSK20-29 - DSS Gaudeamus ...'!F33</f>
        <v>0</v>
      </c>
      <c r="BA95" s="86">
        <f>'BSK20-29 - DSS Gaudeamus ...'!F34</f>
        <v>0</v>
      </c>
      <c r="BB95" s="86">
        <f>'BSK20-29 - DSS Gaudeamus ...'!F35</f>
        <v>0</v>
      </c>
      <c r="BC95" s="86">
        <f>'BSK20-29 - DSS Gaudeamus ...'!F36</f>
        <v>0</v>
      </c>
      <c r="BD95" s="88">
        <f>'BSK20-29 - DSS Gaudeamus ...'!F37</f>
        <v>0</v>
      </c>
      <c r="BT95" s="89" t="s">
        <v>76</v>
      </c>
      <c r="BU95" s="89" t="s">
        <v>77</v>
      </c>
      <c r="BV95" s="89" t="s">
        <v>72</v>
      </c>
      <c r="BW95" s="89" t="s">
        <v>4</v>
      </c>
      <c r="BX95" s="89" t="s">
        <v>73</v>
      </c>
      <c r="CL95" s="89" t="s">
        <v>1</v>
      </c>
    </row>
    <row r="96" spans="1:90" s="2" customFormat="1" ht="30" customHeight="1" x14ac:dyDescent="0.2">
      <c r="A96" s="31"/>
      <c r="B96" s="32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2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 x14ac:dyDescent="0.2">
      <c r="A97" s="31"/>
      <c r="B97" s="49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32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mergeCells count="42"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BSK20-29 - DSS Gaudeamus 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8"/>
  <sheetViews>
    <sheetView showGridLines="0" workbookViewId="0">
      <selection activeCell="F13" sqref="F13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 x14ac:dyDescent="0.2">
      <c r="L2" s="217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6" t="s">
        <v>4</v>
      </c>
      <c r="AZ2" s="90" t="s">
        <v>78</v>
      </c>
      <c r="BA2" s="90" t="s">
        <v>1</v>
      </c>
      <c r="BB2" s="90" t="s">
        <v>1</v>
      </c>
      <c r="BC2" s="90" t="s">
        <v>79</v>
      </c>
      <c r="BD2" s="90" t="s">
        <v>80</v>
      </c>
    </row>
    <row r="3" spans="1:56" s="1" customFormat="1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71</v>
      </c>
      <c r="AZ3" s="90" t="s">
        <v>81</v>
      </c>
      <c r="BA3" s="90" t="s">
        <v>1</v>
      </c>
      <c r="BB3" s="90" t="s">
        <v>1</v>
      </c>
      <c r="BC3" s="90" t="s">
        <v>82</v>
      </c>
      <c r="BD3" s="90" t="s">
        <v>80</v>
      </c>
    </row>
    <row r="4" spans="1:56" s="1" customFormat="1" ht="24.95" customHeight="1" x14ac:dyDescent="0.2">
      <c r="B4" s="19"/>
      <c r="D4" s="20" t="s">
        <v>83</v>
      </c>
      <c r="L4" s="19"/>
      <c r="M4" s="91" t="s">
        <v>9</v>
      </c>
      <c r="AT4" s="16" t="s">
        <v>3</v>
      </c>
      <c r="AZ4" s="90" t="s">
        <v>84</v>
      </c>
      <c r="BA4" s="90" t="s">
        <v>1</v>
      </c>
      <c r="BB4" s="90" t="s">
        <v>1</v>
      </c>
      <c r="BC4" s="90" t="s">
        <v>85</v>
      </c>
      <c r="BD4" s="90" t="s">
        <v>80</v>
      </c>
    </row>
    <row r="5" spans="1:56" s="1" customFormat="1" ht="6.95" customHeight="1" x14ac:dyDescent="0.2">
      <c r="B5" s="19"/>
      <c r="L5" s="19"/>
      <c r="AZ5" s="90" t="s">
        <v>86</v>
      </c>
      <c r="BA5" s="90" t="s">
        <v>1</v>
      </c>
      <c r="BB5" s="90" t="s">
        <v>1</v>
      </c>
      <c r="BC5" s="90" t="s">
        <v>87</v>
      </c>
      <c r="BD5" s="90" t="s">
        <v>80</v>
      </c>
    </row>
    <row r="6" spans="1:56" s="2" customFormat="1" ht="12" customHeight="1" x14ac:dyDescent="0.2">
      <c r="A6" s="31"/>
      <c r="B6" s="32"/>
      <c r="C6" s="31"/>
      <c r="D6" s="26" t="s">
        <v>15</v>
      </c>
      <c r="E6" s="31"/>
      <c r="F6" s="31"/>
      <c r="G6" s="31"/>
      <c r="H6" s="31"/>
      <c r="I6" s="31"/>
      <c r="J6" s="31"/>
      <c r="K6" s="31"/>
      <c r="L6" s="44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56" s="2" customFormat="1" ht="21" customHeight="1" x14ac:dyDescent="0.2">
      <c r="A7" s="31"/>
      <c r="B7" s="32"/>
      <c r="C7" s="31"/>
      <c r="D7" s="31"/>
      <c r="E7" s="224" t="s">
        <v>322</v>
      </c>
      <c r="F7" s="224"/>
      <c r="G7" s="224"/>
      <c r="H7" s="224"/>
      <c r="I7" s="224"/>
      <c r="J7" s="31"/>
      <c r="K7" s="31"/>
      <c r="L7" s="44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56" s="2" customFormat="1" x14ac:dyDescent="0.2">
      <c r="A8" s="31"/>
      <c r="B8" s="32"/>
      <c r="C8" s="31"/>
      <c r="D8" s="31"/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56" s="2" customFormat="1" ht="12" customHeight="1" x14ac:dyDescent="0.2">
      <c r="A9" s="31"/>
      <c r="B9" s="32"/>
      <c r="C9" s="31"/>
      <c r="D9" s="26" t="s">
        <v>16</v>
      </c>
      <c r="E9" s="31"/>
      <c r="F9" s="24" t="s">
        <v>1</v>
      </c>
      <c r="G9" s="31"/>
      <c r="H9" s="31"/>
      <c r="I9" s="26" t="s">
        <v>17</v>
      </c>
      <c r="J9" s="24" t="s">
        <v>1</v>
      </c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56" s="2" customFormat="1" ht="12" customHeight="1" x14ac:dyDescent="0.2">
      <c r="A10" s="31"/>
      <c r="B10" s="32"/>
      <c r="C10" s="31"/>
      <c r="D10" s="26" t="s">
        <v>18</v>
      </c>
      <c r="E10" s="31"/>
      <c r="F10" s="24" t="s">
        <v>19</v>
      </c>
      <c r="G10" s="31"/>
      <c r="H10" s="31"/>
      <c r="I10" s="26" t="s">
        <v>20</v>
      </c>
      <c r="J10" s="57">
        <f>'Rekapitulácia stavby'!AN8</f>
        <v>44437</v>
      </c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56" s="2" customFormat="1" ht="10.9" customHeight="1" x14ac:dyDescent="0.2">
      <c r="A11" s="31"/>
      <c r="B11" s="32"/>
      <c r="C11" s="31"/>
      <c r="D11" s="31"/>
      <c r="E11" s="31"/>
      <c r="F11" s="31"/>
      <c r="G11" s="31"/>
      <c r="H11" s="31"/>
      <c r="I11" s="31"/>
      <c r="J11" s="31"/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56" s="2" customFormat="1" ht="12" customHeight="1" x14ac:dyDescent="0.2">
      <c r="A12" s="31"/>
      <c r="B12" s="32"/>
      <c r="C12" s="31"/>
      <c r="D12" s="26" t="s">
        <v>21</v>
      </c>
      <c r="E12" s="31"/>
      <c r="F12" s="31"/>
      <c r="G12" s="31"/>
      <c r="H12" s="31"/>
      <c r="I12" s="26" t="s">
        <v>22</v>
      </c>
      <c r="J12" s="24" t="s">
        <v>1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56" s="2" customFormat="1" ht="18" customHeight="1" x14ac:dyDescent="0.2">
      <c r="A13" s="31"/>
      <c r="B13" s="32"/>
      <c r="C13" s="31"/>
      <c r="D13" s="31"/>
      <c r="E13" s="24" t="s">
        <v>23</v>
      </c>
      <c r="F13" s="31"/>
      <c r="G13" s="31"/>
      <c r="H13" s="31"/>
      <c r="I13" s="26" t="s">
        <v>24</v>
      </c>
      <c r="J13" s="24" t="s">
        <v>1</v>
      </c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56" s="2" customFormat="1" ht="6.95" customHeight="1" x14ac:dyDescent="0.2">
      <c r="A14" s="31"/>
      <c r="B14" s="32"/>
      <c r="C14" s="31"/>
      <c r="D14" s="31"/>
      <c r="E14" s="31"/>
      <c r="F14" s="31"/>
      <c r="G14" s="31"/>
      <c r="H14" s="31"/>
      <c r="I14" s="31"/>
      <c r="J14" s="31"/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56" s="2" customFormat="1" ht="12" customHeight="1" x14ac:dyDescent="0.2">
      <c r="A15" s="31"/>
      <c r="B15" s="32"/>
      <c r="C15" s="31"/>
      <c r="D15" s="26" t="s">
        <v>25</v>
      </c>
      <c r="E15" s="31"/>
      <c r="F15" s="31"/>
      <c r="G15" s="31"/>
      <c r="H15" s="31"/>
      <c r="I15" s="26" t="s">
        <v>22</v>
      </c>
      <c r="J15" s="27" t="str">
        <f>'Rekapitulácia stavby'!AN13</f>
        <v>Vyplň údaj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56" s="2" customFormat="1" ht="18" customHeight="1" x14ac:dyDescent="0.2">
      <c r="A16" s="31"/>
      <c r="B16" s="32"/>
      <c r="C16" s="31"/>
      <c r="D16" s="31"/>
      <c r="E16" s="261" t="str">
        <f>'Rekapitulácia stavby'!E14</f>
        <v>Vyplň údaj</v>
      </c>
      <c r="F16" s="250"/>
      <c r="G16" s="250"/>
      <c r="H16" s="250"/>
      <c r="I16" s="26" t="s">
        <v>24</v>
      </c>
      <c r="J16" s="27" t="str">
        <f>'Rekapitulácia stavby'!AN14</f>
        <v>Vyplň údaj</v>
      </c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5" customHeight="1" x14ac:dyDescent="0.2">
      <c r="A17" s="31"/>
      <c r="B17" s="32"/>
      <c r="C17" s="31"/>
      <c r="D17" s="31"/>
      <c r="E17" s="31"/>
      <c r="F17" s="31"/>
      <c r="G17" s="31"/>
      <c r="H17" s="31"/>
      <c r="I17" s="31"/>
      <c r="J17" s="31"/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 x14ac:dyDescent="0.2">
      <c r="A18" s="31"/>
      <c r="B18" s="32"/>
      <c r="C18" s="31"/>
      <c r="D18" s="26" t="s">
        <v>27</v>
      </c>
      <c r="E18" s="31"/>
      <c r="F18" s="31"/>
      <c r="G18" s="31"/>
      <c r="H18" s="31"/>
      <c r="I18" s="26" t="s">
        <v>22</v>
      </c>
      <c r="J18" s="24" t="str">
        <f>IF('Rekapitulácia stavby'!AN16="","",'Rekapitulácia stavby'!AN16)</f>
        <v/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 x14ac:dyDescent="0.2">
      <c r="A19" s="31"/>
      <c r="B19" s="32"/>
      <c r="C19" s="31"/>
      <c r="D19" s="31"/>
      <c r="E19" s="24" t="str">
        <f>IF('Rekapitulácia stavby'!E17="","",'Rekapitulácia stavby'!E17)</f>
        <v xml:space="preserve"> </v>
      </c>
      <c r="F19" s="31"/>
      <c r="G19" s="31"/>
      <c r="H19" s="31"/>
      <c r="I19" s="26" t="s">
        <v>24</v>
      </c>
      <c r="J19" s="24" t="str">
        <f>IF('Rekapitulácia stavby'!AN17="","",'Rekapitulácia stavby'!AN17)</f>
        <v/>
      </c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 x14ac:dyDescent="0.2">
      <c r="A20" s="31"/>
      <c r="B20" s="32"/>
      <c r="C20" s="31"/>
      <c r="D20" s="31"/>
      <c r="E20" s="31"/>
      <c r="F20" s="31"/>
      <c r="G20" s="31"/>
      <c r="H20" s="31"/>
      <c r="I20" s="31"/>
      <c r="J20" s="31"/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 x14ac:dyDescent="0.2">
      <c r="A21" s="31"/>
      <c r="B21" s="32"/>
      <c r="C21" s="31"/>
      <c r="D21" s="26" t="s">
        <v>29</v>
      </c>
      <c r="E21" s="31"/>
      <c r="F21" s="31"/>
      <c r="G21" s="31"/>
      <c r="H21" s="31"/>
      <c r="I21" s="26" t="s">
        <v>22</v>
      </c>
      <c r="J21" s="24" t="s">
        <v>1</v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 x14ac:dyDescent="0.2">
      <c r="A22" s="31"/>
      <c r="B22" s="32"/>
      <c r="C22" s="31"/>
      <c r="D22" s="31"/>
      <c r="E22" s="24"/>
      <c r="F22" s="31"/>
      <c r="G22" s="31"/>
      <c r="H22" s="31"/>
      <c r="I22" s="26" t="s">
        <v>24</v>
      </c>
      <c r="J22" s="24" t="s">
        <v>1</v>
      </c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 x14ac:dyDescent="0.2">
      <c r="A23" s="31"/>
      <c r="B23" s="32"/>
      <c r="C23" s="31"/>
      <c r="D23" s="31"/>
      <c r="E23" s="31"/>
      <c r="F23" s="31"/>
      <c r="G23" s="31"/>
      <c r="H23" s="31"/>
      <c r="I23" s="31"/>
      <c r="J23" s="31"/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 x14ac:dyDescent="0.2">
      <c r="A24" s="31"/>
      <c r="B24" s="32"/>
      <c r="C24" s="31"/>
      <c r="D24" s="26" t="s">
        <v>30</v>
      </c>
      <c r="E24" s="31"/>
      <c r="F24" s="31"/>
      <c r="G24" s="31"/>
      <c r="H24" s="31"/>
      <c r="I24" s="31"/>
      <c r="J24" s="31"/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 x14ac:dyDescent="0.2">
      <c r="A25" s="92"/>
      <c r="B25" s="93"/>
      <c r="C25" s="92"/>
      <c r="D25" s="92"/>
      <c r="E25" s="254" t="s">
        <v>1</v>
      </c>
      <c r="F25" s="254"/>
      <c r="G25" s="254"/>
      <c r="H25" s="254"/>
      <c r="I25" s="92"/>
      <c r="J25" s="92"/>
      <c r="K25" s="92"/>
      <c r="L25" s="94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</row>
    <row r="26" spans="1:31" s="2" customFormat="1" ht="6.95" customHeight="1" x14ac:dyDescent="0.2">
      <c r="A26" s="31"/>
      <c r="B26" s="32"/>
      <c r="C26" s="31"/>
      <c r="D26" s="31"/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 x14ac:dyDescent="0.2">
      <c r="A27" s="31"/>
      <c r="B27" s="32"/>
      <c r="C27" s="31"/>
      <c r="D27" s="68"/>
      <c r="E27" s="68"/>
      <c r="F27" s="68"/>
      <c r="G27" s="68"/>
      <c r="H27" s="68"/>
      <c r="I27" s="68"/>
      <c r="J27" s="68"/>
      <c r="K27" s="68"/>
      <c r="L27" s="44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4.45" customHeight="1" x14ac:dyDescent="0.2">
      <c r="A28" s="31"/>
      <c r="B28" s="32"/>
      <c r="C28" s="31"/>
      <c r="D28" s="24" t="s">
        <v>88</v>
      </c>
      <c r="E28" s="31"/>
      <c r="F28" s="31"/>
      <c r="G28" s="31"/>
      <c r="H28" s="31"/>
      <c r="I28" s="31"/>
      <c r="J28" s="95">
        <f>J94</f>
        <v>0</v>
      </c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14.45" customHeight="1" x14ac:dyDescent="0.2">
      <c r="A29" s="31"/>
      <c r="B29" s="32"/>
      <c r="C29" s="31"/>
      <c r="D29" s="96" t="s">
        <v>89</v>
      </c>
      <c r="E29" s="31"/>
      <c r="F29" s="31"/>
      <c r="G29" s="31"/>
      <c r="H29" s="31"/>
      <c r="I29" s="31"/>
      <c r="J29" s="95">
        <f>J106</f>
        <v>0</v>
      </c>
      <c r="K29" s="31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5" customHeight="1" x14ac:dyDescent="0.2">
      <c r="A30" s="31"/>
      <c r="B30" s="32"/>
      <c r="C30" s="31"/>
      <c r="D30" s="97" t="s">
        <v>31</v>
      </c>
      <c r="E30" s="31"/>
      <c r="F30" s="31"/>
      <c r="G30" s="31"/>
      <c r="H30" s="31"/>
      <c r="I30" s="31"/>
      <c r="J30" s="73">
        <f>ROUND(J28 + J29, 2)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 x14ac:dyDescent="0.2">
      <c r="A31" s="31"/>
      <c r="B31" s="32"/>
      <c r="C31" s="31"/>
      <c r="D31" s="68"/>
      <c r="E31" s="68"/>
      <c r="F31" s="68"/>
      <c r="G31" s="68"/>
      <c r="H31" s="68"/>
      <c r="I31" s="68"/>
      <c r="J31" s="68"/>
      <c r="K31" s="68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 x14ac:dyDescent="0.2">
      <c r="A32" s="31"/>
      <c r="B32" s="32"/>
      <c r="C32" s="31"/>
      <c r="D32" s="31"/>
      <c r="E32" s="31"/>
      <c r="F32" s="35" t="s">
        <v>33</v>
      </c>
      <c r="G32" s="31"/>
      <c r="H32" s="31"/>
      <c r="I32" s="35" t="s">
        <v>32</v>
      </c>
      <c r="J32" s="35" t="s">
        <v>34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x14ac:dyDescent="0.2">
      <c r="A33" s="31"/>
      <c r="B33" s="32"/>
      <c r="C33" s="31"/>
      <c r="D33" s="98" t="s">
        <v>35</v>
      </c>
      <c r="E33" s="37" t="s">
        <v>36</v>
      </c>
      <c r="F33" s="99">
        <f>ROUND((SUM(BE106:BE113) + SUM(BE131:BE207)),  2)</f>
        <v>0</v>
      </c>
      <c r="G33" s="100"/>
      <c r="H33" s="100"/>
      <c r="I33" s="101">
        <v>0.2</v>
      </c>
      <c r="J33" s="99">
        <f>ROUND(((SUM(BE106:BE113) + SUM(BE131:BE207))*I33),  2)</f>
        <v>0</v>
      </c>
      <c r="K33" s="31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x14ac:dyDescent="0.2">
      <c r="A34" s="31"/>
      <c r="B34" s="32"/>
      <c r="C34" s="31"/>
      <c r="D34" s="31"/>
      <c r="E34" s="37" t="s">
        <v>37</v>
      </c>
      <c r="F34" s="99">
        <f>ROUND((SUM(BF106:BF113) + SUM(BF131:BF207)),  2)</f>
        <v>0</v>
      </c>
      <c r="G34" s="100"/>
      <c r="H34" s="100"/>
      <c r="I34" s="101">
        <v>0.2</v>
      </c>
      <c r="J34" s="99">
        <f>ROUND(((SUM(BF106:BF113) + SUM(BF131:BF207))*I34),  2)</f>
        <v>0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 x14ac:dyDescent="0.2">
      <c r="A35" s="31"/>
      <c r="B35" s="32"/>
      <c r="C35" s="31"/>
      <c r="D35" s="31"/>
      <c r="E35" s="26" t="s">
        <v>38</v>
      </c>
      <c r="F35" s="102">
        <f>ROUND((SUM(BG106:BG113) + SUM(BG131:BG207)),  2)</f>
        <v>0</v>
      </c>
      <c r="G35" s="31"/>
      <c r="H35" s="31"/>
      <c r="I35" s="103">
        <v>0.2</v>
      </c>
      <c r="J35" s="102">
        <f>0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 x14ac:dyDescent="0.2">
      <c r="A36" s="31"/>
      <c r="B36" s="32"/>
      <c r="C36" s="31"/>
      <c r="D36" s="31"/>
      <c r="E36" s="26" t="s">
        <v>39</v>
      </c>
      <c r="F36" s="102">
        <f>ROUND((SUM(BH106:BH113) + SUM(BH131:BH207)),  2)</f>
        <v>0</v>
      </c>
      <c r="G36" s="31"/>
      <c r="H36" s="31"/>
      <c r="I36" s="103">
        <v>0.2</v>
      </c>
      <c r="J36" s="102">
        <f>0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 x14ac:dyDescent="0.2">
      <c r="A37" s="31"/>
      <c r="B37" s="32"/>
      <c r="C37" s="31"/>
      <c r="D37" s="31"/>
      <c r="E37" s="37" t="s">
        <v>40</v>
      </c>
      <c r="F37" s="99">
        <f>ROUND((SUM(BI106:BI113) + SUM(BI131:BI207)),  2)</f>
        <v>0</v>
      </c>
      <c r="G37" s="100"/>
      <c r="H37" s="100"/>
      <c r="I37" s="101">
        <v>0</v>
      </c>
      <c r="J37" s="99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 x14ac:dyDescent="0.2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5" customHeight="1" x14ac:dyDescent="0.2">
      <c r="A39" s="31"/>
      <c r="B39" s="32"/>
      <c r="C39" s="104"/>
      <c r="D39" s="105" t="s">
        <v>41</v>
      </c>
      <c r="E39" s="62"/>
      <c r="F39" s="62"/>
      <c r="G39" s="106" t="s">
        <v>42</v>
      </c>
      <c r="H39" s="107" t="s">
        <v>43</v>
      </c>
      <c r="I39" s="62"/>
      <c r="J39" s="108">
        <f>SUM(J30:J37)</f>
        <v>0</v>
      </c>
      <c r="K39" s="109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 x14ac:dyDescent="0.2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 x14ac:dyDescent="0.2">
      <c r="B41" s="19"/>
      <c r="L41" s="19"/>
    </row>
    <row r="42" spans="1:31" s="1" customFormat="1" ht="14.45" customHeight="1" x14ac:dyDescent="0.2">
      <c r="B42" s="19"/>
      <c r="L42" s="19"/>
    </row>
    <row r="43" spans="1:31" s="1" customFormat="1" ht="14.45" customHeight="1" x14ac:dyDescent="0.2">
      <c r="B43" s="19"/>
      <c r="L43" s="19"/>
    </row>
    <row r="44" spans="1:31" s="1" customFormat="1" ht="14.45" customHeight="1" x14ac:dyDescent="0.2">
      <c r="B44" s="19"/>
      <c r="L44" s="19"/>
    </row>
    <row r="45" spans="1:31" s="1" customFormat="1" ht="14.45" customHeight="1" x14ac:dyDescent="0.2">
      <c r="B45" s="19"/>
      <c r="L45" s="19"/>
    </row>
    <row r="46" spans="1:31" s="1" customFormat="1" ht="14.45" customHeight="1" x14ac:dyDescent="0.2">
      <c r="B46" s="19"/>
      <c r="L46" s="19"/>
    </row>
    <row r="47" spans="1:31" s="1" customFormat="1" ht="14.45" customHeight="1" x14ac:dyDescent="0.2">
      <c r="B47" s="19"/>
      <c r="L47" s="19"/>
    </row>
    <row r="48" spans="1:31" s="1" customFormat="1" ht="14.45" customHeight="1" x14ac:dyDescent="0.2">
      <c r="B48" s="19"/>
      <c r="L48" s="19"/>
    </row>
    <row r="49" spans="1:31" s="1" customFormat="1" ht="14.45" customHeight="1" x14ac:dyDescent="0.2">
      <c r="B49" s="19"/>
      <c r="L49" s="19"/>
    </row>
    <row r="50" spans="1:31" s="2" customFormat="1" ht="14.45" customHeight="1" x14ac:dyDescent="0.2">
      <c r="B50" s="44"/>
      <c r="D50" s="45" t="s">
        <v>44</v>
      </c>
      <c r="E50" s="46"/>
      <c r="F50" s="46"/>
      <c r="G50" s="45" t="s">
        <v>45</v>
      </c>
      <c r="H50" s="46"/>
      <c r="I50" s="46"/>
      <c r="J50" s="46"/>
      <c r="K50" s="46"/>
      <c r="L50" s="44"/>
    </row>
    <row r="51" spans="1:31" x14ac:dyDescent="0.2">
      <c r="B51" s="19"/>
      <c r="L51" s="19"/>
    </row>
    <row r="52" spans="1:31" x14ac:dyDescent="0.2">
      <c r="B52" s="19"/>
      <c r="L52" s="19"/>
    </row>
    <row r="53" spans="1:31" x14ac:dyDescent="0.2">
      <c r="B53" s="19"/>
      <c r="L53" s="19"/>
    </row>
    <row r="54" spans="1:31" x14ac:dyDescent="0.2">
      <c r="B54" s="19"/>
      <c r="L54" s="19"/>
    </row>
    <row r="55" spans="1:31" x14ac:dyDescent="0.2">
      <c r="B55" s="19"/>
      <c r="L55" s="19"/>
    </row>
    <row r="56" spans="1:31" x14ac:dyDescent="0.2">
      <c r="B56" s="19"/>
      <c r="L56" s="19"/>
    </row>
    <row r="57" spans="1:31" x14ac:dyDescent="0.2">
      <c r="B57" s="19"/>
      <c r="L57" s="19"/>
    </row>
    <row r="58" spans="1:31" x14ac:dyDescent="0.2">
      <c r="B58" s="19"/>
      <c r="L58" s="19"/>
    </row>
    <row r="59" spans="1:31" x14ac:dyDescent="0.2">
      <c r="B59" s="19"/>
      <c r="L59" s="19"/>
    </row>
    <row r="60" spans="1:31" x14ac:dyDescent="0.2">
      <c r="B60" s="19"/>
      <c r="L60" s="19"/>
    </row>
    <row r="61" spans="1:31" s="2" customFormat="1" ht="12.75" x14ac:dyDescent="0.2">
      <c r="A61" s="31"/>
      <c r="B61" s="32"/>
      <c r="C61" s="31"/>
      <c r="D61" s="47" t="s">
        <v>46</v>
      </c>
      <c r="E61" s="34"/>
      <c r="F61" s="110" t="s">
        <v>47</v>
      </c>
      <c r="G61" s="47" t="s">
        <v>46</v>
      </c>
      <c r="H61" s="34"/>
      <c r="I61" s="34"/>
      <c r="J61" s="111" t="s">
        <v>47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x14ac:dyDescent="0.2">
      <c r="B62" s="19"/>
      <c r="L62" s="19"/>
    </row>
    <row r="63" spans="1:31" x14ac:dyDescent="0.2">
      <c r="B63" s="19"/>
      <c r="L63" s="19"/>
    </row>
    <row r="64" spans="1:31" x14ac:dyDescent="0.2">
      <c r="B64" s="19"/>
      <c r="L64" s="19"/>
    </row>
    <row r="65" spans="1:31" s="2" customFormat="1" ht="12.75" x14ac:dyDescent="0.2">
      <c r="A65" s="31"/>
      <c r="B65" s="32"/>
      <c r="C65" s="31"/>
      <c r="D65" s="45" t="s">
        <v>48</v>
      </c>
      <c r="E65" s="48"/>
      <c r="F65" s="48"/>
      <c r="G65" s="45" t="s">
        <v>49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x14ac:dyDescent="0.2">
      <c r="B66" s="19"/>
      <c r="L66" s="19"/>
    </row>
    <row r="67" spans="1:31" x14ac:dyDescent="0.2">
      <c r="B67" s="19"/>
      <c r="L67" s="19"/>
    </row>
    <row r="68" spans="1:31" x14ac:dyDescent="0.2">
      <c r="B68" s="19"/>
      <c r="L68" s="19"/>
    </row>
    <row r="69" spans="1:31" x14ac:dyDescent="0.2">
      <c r="B69" s="19"/>
      <c r="L69" s="19"/>
    </row>
    <row r="70" spans="1:31" x14ac:dyDescent="0.2">
      <c r="B70" s="19"/>
      <c r="L70" s="19"/>
    </row>
    <row r="71" spans="1:31" x14ac:dyDescent="0.2">
      <c r="B71" s="19"/>
      <c r="L71" s="19"/>
    </row>
    <row r="72" spans="1:31" x14ac:dyDescent="0.2">
      <c r="B72" s="19"/>
      <c r="L72" s="19"/>
    </row>
    <row r="73" spans="1:31" x14ac:dyDescent="0.2">
      <c r="B73" s="19"/>
      <c r="L73" s="19"/>
    </row>
    <row r="74" spans="1:31" x14ac:dyDescent="0.2">
      <c r="B74" s="19"/>
      <c r="L74" s="19"/>
    </row>
    <row r="75" spans="1:31" x14ac:dyDescent="0.2">
      <c r="B75" s="19"/>
      <c r="L75" s="19"/>
    </row>
    <row r="76" spans="1:31" s="2" customFormat="1" ht="12.75" x14ac:dyDescent="0.2">
      <c r="A76" s="31"/>
      <c r="B76" s="32"/>
      <c r="C76" s="31"/>
      <c r="D76" s="47" t="s">
        <v>46</v>
      </c>
      <c r="E76" s="34"/>
      <c r="F76" s="110" t="s">
        <v>47</v>
      </c>
      <c r="G76" s="47" t="s">
        <v>46</v>
      </c>
      <c r="H76" s="34"/>
      <c r="I76" s="34"/>
      <c r="J76" s="111" t="s">
        <v>47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 x14ac:dyDescent="0.2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 x14ac:dyDescent="0.2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 x14ac:dyDescent="0.2">
      <c r="A82" s="31"/>
      <c r="B82" s="32"/>
      <c r="C82" s="20" t="s">
        <v>90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 x14ac:dyDescent="0.2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 x14ac:dyDescent="0.2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 x14ac:dyDescent="0.2">
      <c r="A85" s="31"/>
      <c r="B85" s="32"/>
      <c r="C85" s="31"/>
      <c r="D85" s="31"/>
      <c r="E85" s="224" t="str">
        <f>E7</f>
        <v>Gaudeamus - ZKR - odstránenie zatekania terasy blok H</v>
      </c>
      <c r="F85" s="224"/>
      <c r="G85" s="224"/>
      <c r="H85" s="224"/>
      <c r="I85" s="224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6.95" customHeight="1" x14ac:dyDescent="0.2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2" customHeight="1" x14ac:dyDescent="0.2">
      <c r="A87" s="31"/>
      <c r="B87" s="32"/>
      <c r="C87" s="26" t="s">
        <v>18</v>
      </c>
      <c r="D87" s="31"/>
      <c r="E87" s="31"/>
      <c r="F87" s="24" t="str">
        <f>F10</f>
        <v xml:space="preserve"> </v>
      </c>
      <c r="G87" s="31"/>
      <c r="H87" s="31"/>
      <c r="I87" s="26" t="s">
        <v>20</v>
      </c>
      <c r="J87" s="57">
        <f>IF(J10="","",J10)</f>
        <v>44437</v>
      </c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 x14ac:dyDescent="0.2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5.2" customHeight="1" x14ac:dyDescent="0.2">
      <c r="A89" s="31"/>
      <c r="B89" s="32"/>
      <c r="C89" s="26" t="s">
        <v>21</v>
      </c>
      <c r="D89" s="31"/>
      <c r="E89" s="31"/>
      <c r="F89" s="24" t="str">
        <f>E13</f>
        <v>Bratislavský samosprávny kraj</v>
      </c>
      <c r="G89" s="31"/>
      <c r="H89" s="31"/>
      <c r="I89" s="26" t="s">
        <v>27</v>
      </c>
      <c r="J89" s="29" t="str">
        <f>E19</f>
        <v xml:space="preserve"> 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15.2" customHeight="1" x14ac:dyDescent="0.2">
      <c r="A90" s="31"/>
      <c r="B90" s="32"/>
      <c r="C90" s="26" t="s">
        <v>25</v>
      </c>
      <c r="D90" s="31"/>
      <c r="E90" s="31"/>
      <c r="F90" s="24" t="str">
        <f>IF(E16="","",E16)</f>
        <v>Vyplň údaj</v>
      </c>
      <c r="G90" s="31"/>
      <c r="H90" s="31"/>
      <c r="I90" s="26" t="s">
        <v>29</v>
      </c>
      <c r="J90" s="29">
        <f>E22</f>
        <v>0</v>
      </c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0.35" customHeight="1" x14ac:dyDescent="0.2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29.25" customHeight="1" x14ac:dyDescent="0.2">
      <c r="A92" s="31"/>
      <c r="B92" s="32"/>
      <c r="C92" s="112" t="s">
        <v>91</v>
      </c>
      <c r="D92" s="104"/>
      <c r="E92" s="104"/>
      <c r="F92" s="104"/>
      <c r="G92" s="104"/>
      <c r="H92" s="104"/>
      <c r="I92" s="104"/>
      <c r="J92" s="113" t="s">
        <v>92</v>
      </c>
      <c r="K92" s="104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 x14ac:dyDescent="0.2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9" customHeight="1" x14ac:dyDescent="0.2">
      <c r="A94" s="31"/>
      <c r="B94" s="32"/>
      <c r="C94" s="114" t="s">
        <v>93</v>
      </c>
      <c r="D94" s="31"/>
      <c r="E94" s="31"/>
      <c r="F94" s="31"/>
      <c r="G94" s="31"/>
      <c r="H94" s="31"/>
      <c r="I94" s="31"/>
      <c r="J94" s="73">
        <f>J131</f>
        <v>0</v>
      </c>
      <c r="K94" s="31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6" t="s">
        <v>94</v>
      </c>
    </row>
    <row r="95" spans="1:47" s="9" customFormat="1" ht="24.95" customHeight="1" x14ac:dyDescent="0.2">
      <c r="B95" s="115"/>
      <c r="D95" s="116" t="s">
        <v>95</v>
      </c>
      <c r="E95" s="117"/>
      <c r="F95" s="117"/>
      <c r="G95" s="117"/>
      <c r="H95" s="117"/>
      <c r="I95" s="117"/>
      <c r="J95" s="118">
        <f>J132</f>
        <v>0</v>
      </c>
      <c r="L95" s="115"/>
    </row>
    <row r="96" spans="1:47" s="10" customFormat="1" ht="19.899999999999999" customHeight="1" x14ac:dyDescent="0.2">
      <c r="B96" s="119"/>
      <c r="D96" s="120" t="s">
        <v>96</v>
      </c>
      <c r="E96" s="121"/>
      <c r="F96" s="121"/>
      <c r="G96" s="121"/>
      <c r="H96" s="121"/>
      <c r="I96" s="121"/>
      <c r="J96" s="122">
        <f>J133</f>
        <v>0</v>
      </c>
      <c r="L96" s="119"/>
    </row>
    <row r="97" spans="1:65" s="10" customFormat="1" ht="19.899999999999999" customHeight="1" x14ac:dyDescent="0.2">
      <c r="B97" s="119"/>
      <c r="D97" s="120" t="s">
        <v>97</v>
      </c>
      <c r="E97" s="121"/>
      <c r="F97" s="121"/>
      <c r="G97" s="121"/>
      <c r="H97" s="121"/>
      <c r="I97" s="121"/>
      <c r="J97" s="122">
        <f>J151</f>
        <v>0</v>
      </c>
      <c r="L97" s="119"/>
    </row>
    <row r="98" spans="1:65" s="10" customFormat="1" ht="19.899999999999999" customHeight="1" x14ac:dyDescent="0.2">
      <c r="B98" s="119"/>
      <c r="D98" s="120" t="s">
        <v>98</v>
      </c>
      <c r="E98" s="121"/>
      <c r="F98" s="121"/>
      <c r="G98" s="121"/>
      <c r="H98" s="121"/>
      <c r="I98" s="121"/>
      <c r="J98" s="122">
        <f>J178</f>
        <v>0</v>
      </c>
      <c r="L98" s="119"/>
    </row>
    <row r="99" spans="1:65" s="9" customFormat="1" ht="24.95" customHeight="1" x14ac:dyDescent="0.2">
      <c r="B99" s="115"/>
      <c r="D99" s="116" t="s">
        <v>99</v>
      </c>
      <c r="E99" s="117"/>
      <c r="F99" s="117"/>
      <c r="G99" s="117"/>
      <c r="H99" s="117"/>
      <c r="I99" s="117"/>
      <c r="J99" s="118">
        <f>J180</f>
        <v>0</v>
      </c>
      <c r="L99" s="115"/>
    </row>
    <row r="100" spans="1:65" s="10" customFormat="1" ht="19.899999999999999" customHeight="1" x14ac:dyDescent="0.2">
      <c r="B100" s="119"/>
      <c r="D100" s="120" t="s">
        <v>100</v>
      </c>
      <c r="E100" s="121"/>
      <c r="F100" s="121"/>
      <c r="G100" s="121"/>
      <c r="H100" s="121"/>
      <c r="I100" s="121"/>
      <c r="J100" s="122">
        <f>J181</f>
        <v>0</v>
      </c>
      <c r="L100" s="119"/>
    </row>
    <row r="101" spans="1:65" s="10" customFormat="1" ht="19.899999999999999" customHeight="1" x14ac:dyDescent="0.2">
      <c r="B101" s="119"/>
      <c r="D101" s="120" t="s">
        <v>101</v>
      </c>
      <c r="E101" s="121"/>
      <c r="F101" s="121"/>
      <c r="G101" s="121"/>
      <c r="H101" s="121"/>
      <c r="I101" s="121"/>
      <c r="J101" s="122">
        <f>J187</f>
        <v>0</v>
      </c>
      <c r="L101" s="119"/>
    </row>
    <row r="102" spans="1:65" s="10" customFormat="1" ht="19.899999999999999" customHeight="1" x14ac:dyDescent="0.2">
      <c r="B102" s="119"/>
      <c r="D102" s="120" t="s">
        <v>102</v>
      </c>
      <c r="E102" s="121"/>
      <c r="F102" s="121"/>
      <c r="G102" s="121"/>
      <c r="H102" s="121"/>
      <c r="I102" s="121"/>
      <c r="J102" s="122">
        <f>J190</f>
        <v>0</v>
      </c>
      <c r="L102" s="119"/>
    </row>
    <row r="103" spans="1:65" s="10" customFormat="1" ht="19.899999999999999" customHeight="1" x14ac:dyDescent="0.2">
      <c r="B103" s="119"/>
      <c r="D103" s="120" t="s">
        <v>103</v>
      </c>
      <c r="E103" s="121"/>
      <c r="F103" s="121"/>
      <c r="G103" s="121"/>
      <c r="H103" s="121"/>
      <c r="I103" s="121"/>
      <c r="J103" s="122">
        <f>J196</f>
        <v>0</v>
      </c>
      <c r="L103" s="119"/>
    </row>
    <row r="104" spans="1:65" s="2" customFormat="1" ht="21.95" customHeight="1" x14ac:dyDescent="0.2">
      <c r="A104" s="31"/>
      <c r="B104" s="32"/>
      <c r="C104" s="31"/>
      <c r="D104" s="31"/>
      <c r="E104" s="31"/>
      <c r="F104" s="31"/>
      <c r="G104" s="31"/>
      <c r="H104" s="31"/>
      <c r="I104" s="31"/>
      <c r="J104" s="31"/>
      <c r="K104" s="31"/>
      <c r="L104" s="44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65" s="2" customFormat="1" ht="6.95" customHeight="1" x14ac:dyDescent="0.2">
      <c r="A105" s="31"/>
      <c r="B105" s="32"/>
      <c r="C105" s="31"/>
      <c r="D105" s="31"/>
      <c r="E105" s="31"/>
      <c r="F105" s="31"/>
      <c r="G105" s="31"/>
      <c r="H105" s="31"/>
      <c r="I105" s="31"/>
      <c r="J105" s="31"/>
      <c r="K105" s="31"/>
      <c r="L105" s="44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65" s="2" customFormat="1" ht="29.25" customHeight="1" x14ac:dyDescent="0.2">
      <c r="A106" s="31"/>
      <c r="B106" s="32"/>
      <c r="C106" s="114" t="s">
        <v>104</v>
      </c>
      <c r="D106" s="31"/>
      <c r="E106" s="31"/>
      <c r="F106" s="31"/>
      <c r="G106" s="31"/>
      <c r="H106" s="31"/>
      <c r="I106" s="31"/>
      <c r="J106" s="123">
        <f>ROUND(J107 + J108 + J109 + J110 + J111 + J112,2)</f>
        <v>0</v>
      </c>
      <c r="K106" s="31"/>
      <c r="L106" s="44"/>
      <c r="N106" s="124" t="s">
        <v>35</v>
      </c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65" s="2" customFormat="1" ht="18" customHeight="1" x14ac:dyDescent="0.2">
      <c r="A107" s="31"/>
      <c r="B107" s="125"/>
      <c r="C107" s="126"/>
      <c r="D107" s="259" t="s">
        <v>105</v>
      </c>
      <c r="E107" s="260"/>
      <c r="F107" s="260"/>
      <c r="G107" s="126"/>
      <c r="H107" s="126"/>
      <c r="I107" s="126"/>
      <c r="J107" s="128">
        <v>0</v>
      </c>
      <c r="K107" s="126"/>
      <c r="L107" s="129"/>
      <c r="M107" s="130"/>
      <c r="N107" s="131" t="s">
        <v>37</v>
      </c>
      <c r="O107" s="130"/>
      <c r="P107" s="130"/>
      <c r="Q107" s="130"/>
      <c r="R107" s="130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2" t="s">
        <v>106</v>
      </c>
      <c r="AZ107" s="130"/>
      <c r="BA107" s="130"/>
      <c r="BB107" s="130"/>
      <c r="BC107" s="130"/>
      <c r="BD107" s="130"/>
      <c r="BE107" s="133">
        <f t="shared" ref="BE107:BE112" si="0">IF(N107="základná",J107,0)</f>
        <v>0</v>
      </c>
      <c r="BF107" s="133">
        <f t="shared" ref="BF107:BF112" si="1">IF(N107="znížená",J107,0)</f>
        <v>0</v>
      </c>
      <c r="BG107" s="133">
        <f t="shared" ref="BG107:BG112" si="2">IF(N107="zákl. prenesená",J107,0)</f>
        <v>0</v>
      </c>
      <c r="BH107" s="133">
        <f t="shared" ref="BH107:BH112" si="3">IF(N107="zníž. prenesená",J107,0)</f>
        <v>0</v>
      </c>
      <c r="BI107" s="133">
        <f t="shared" ref="BI107:BI112" si="4">IF(N107="nulová",J107,0)</f>
        <v>0</v>
      </c>
      <c r="BJ107" s="132" t="s">
        <v>80</v>
      </c>
      <c r="BK107" s="130"/>
      <c r="BL107" s="130"/>
      <c r="BM107" s="130"/>
    </row>
    <row r="108" spans="1:65" s="2" customFormat="1" ht="18" customHeight="1" x14ac:dyDescent="0.2">
      <c r="A108" s="31"/>
      <c r="B108" s="125"/>
      <c r="C108" s="126"/>
      <c r="D108" s="259" t="s">
        <v>107</v>
      </c>
      <c r="E108" s="260"/>
      <c r="F108" s="260"/>
      <c r="G108" s="126"/>
      <c r="H108" s="126"/>
      <c r="I108" s="126"/>
      <c r="J108" s="128">
        <v>0</v>
      </c>
      <c r="K108" s="126"/>
      <c r="L108" s="129"/>
      <c r="M108" s="130"/>
      <c r="N108" s="131" t="s">
        <v>37</v>
      </c>
      <c r="O108" s="130"/>
      <c r="P108" s="130"/>
      <c r="Q108" s="130"/>
      <c r="R108" s="130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2" t="s">
        <v>106</v>
      </c>
      <c r="AZ108" s="130"/>
      <c r="BA108" s="130"/>
      <c r="BB108" s="130"/>
      <c r="BC108" s="130"/>
      <c r="BD108" s="130"/>
      <c r="BE108" s="133">
        <f t="shared" si="0"/>
        <v>0</v>
      </c>
      <c r="BF108" s="133">
        <f t="shared" si="1"/>
        <v>0</v>
      </c>
      <c r="BG108" s="133">
        <f t="shared" si="2"/>
        <v>0</v>
      </c>
      <c r="BH108" s="133">
        <f t="shared" si="3"/>
        <v>0</v>
      </c>
      <c r="BI108" s="133">
        <f t="shared" si="4"/>
        <v>0</v>
      </c>
      <c r="BJ108" s="132" t="s">
        <v>80</v>
      </c>
      <c r="BK108" s="130"/>
      <c r="BL108" s="130"/>
      <c r="BM108" s="130"/>
    </row>
    <row r="109" spans="1:65" s="2" customFormat="1" ht="18" customHeight="1" x14ac:dyDescent="0.2">
      <c r="A109" s="31"/>
      <c r="B109" s="125"/>
      <c r="C109" s="126"/>
      <c r="D109" s="259" t="s">
        <v>108</v>
      </c>
      <c r="E109" s="260"/>
      <c r="F109" s="260"/>
      <c r="G109" s="126"/>
      <c r="H109" s="126"/>
      <c r="I109" s="126"/>
      <c r="J109" s="128">
        <v>0</v>
      </c>
      <c r="K109" s="126"/>
      <c r="L109" s="129"/>
      <c r="M109" s="130"/>
      <c r="N109" s="131" t="s">
        <v>37</v>
      </c>
      <c r="O109" s="130"/>
      <c r="P109" s="130"/>
      <c r="Q109" s="130"/>
      <c r="R109" s="130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2" t="s">
        <v>106</v>
      </c>
      <c r="AZ109" s="130"/>
      <c r="BA109" s="130"/>
      <c r="BB109" s="130"/>
      <c r="BC109" s="130"/>
      <c r="BD109" s="130"/>
      <c r="BE109" s="133">
        <f t="shared" si="0"/>
        <v>0</v>
      </c>
      <c r="BF109" s="133">
        <f t="shared" si="1"/>
        <v>0</v>
      </c>
      <c r="BG109" s="133">
        <f t="shared" si="2"/>
        <v>0</v>
      </c>
      <c r="BH109" s="133">
        <f t="shared" si="3"/>
        <v>0</v>
      </c>
      <c r="BI109" s="133">
        <f t="shared" si="4"/>
        <v>0</v>
      </c>
      <c r="BJ109" s="132" t="s">
        <v>80</v>
      </c>
      <c r="BK109" s="130"/>
      <c r="BL109" s="130"/>
      <c r="BM109" s="130"/>
    </row>
    <row r="110" spans="1:65" s="2" customFormat="1" ht="18" customHeight="1" x14ac:dyDescent="0.2">
      <c r="A110" s="31"/>
      <c r="B110" s="125"/>
      <c r="C110" s="126"/>
      <c r="D110" s="259" t="s">
        <v>109</v>
      </c>
      <c r="E110" s="260"/>
      <c r="F110" s="260"/>
      <c r="G110" s="126"/>
      <c r="H110" s="126"/>
      <c r="I110" s="126"/>
      <c r="J110" s="128">
        <v>0</v>
      </c>
      <c r="K110" s="126"/>
      <c r="L110" s="129"/>
      <c r="M110" s="130"/>
      <c r="N110" s="131" t="s">
        <v>37</v>
      </c>
      <c r="O110" s="130"/>
      <c r="P110" s="130"/>
      <c r="Q110" s="130"/>
      <c r="R110" s="130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2" t="s">
        <v>106</v>
      </c>
      <c r="AZ110" s="130"/>
      <c r="BA110" s="130"/>
      <c r="BB110" s="130"/>
      <c r="BC110" s="130"/>
      <c r="BD110" s="130"/>
      <c r="BE110" s="133">
        <f t="shared" si="0"/>
        <v>0</v>
      </c>
      <c r="BF110" s="133">
        <f t="shared" si="1"/>
        <v>0</v>
      </c>
      <c r="BG110" s="133">
        <f t="shared" si="2"/>
        <v>0</v>
      </c>
      <c r="BH110" s="133">
        <f t="shared" si="3"/>
        <v>0</v>
      </c>
      <c r="BI110" s="133">
        <f t="shared" si="4"/>
        <v>0</v>
      </c>
      <c r="BJ110" s="132" t="s">
        <v>80</v>
      </c>
      <c r="BK110" s="130"/>
      <c r="BL110" s="130"/>
      <c r="BM110" s="130"/>
    </row>
    <row r="111" spans="1:65" s="2" customFormat="1" ht="18" customHeight="1" x14ac:dyDescent="0.2">
      <c r="A111" s="31"/>
      <c r="B111" s="125"/>
      <c r="C111" s="126"/>
      <c r="D111" s="259" t="s">
        <v>110</v>
      </c>
      <c r="E111" s="260"/>
      <c r="F111" s="260"/>
      <c r="G111" s="126"/>
      <c r="H111" s="126"/>
      <c r="I111" s="126"/>
      <c r="J111" s="128">
        <v>0</v>
      </c>
      <c r="K111" s="126"/>
      <c r="L111" s="129"/>
      <c r="M111" s="130"/>
      <c r="N111" s="131" t="s">
        <v>37</v>
      </c>
      <c r="O111" s="130"/>
      <c r="P111" s="130"/>
      <c r="Q111" s="130"/>
      <c r="R111" s="130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2" t="s">
        <v>106</v>
      </c>
      <c r="AZ111" s="130"/>
      <c r="BA111" s="130"/>
      <c r="BB111" s="130"/>
      <c r="BC111" s="130"/>
      <c r="BD111" s="130"/>
      <c r="BE111" s="133">
        <f t="shared" si="0"/>
        <v>0</v>
      </c>
      <c r="BF111" s="133">
        <f t="shared" si="1"/>
        <v>0</v>
      </c>
      <c r="BG111" s="133">
        <f t="shared" si="2"/>
        <v>0</v>
      </c>
      <c r="BH111" s="133">
        <f t="shared" si="3"/>
        <v>0</v>
      </c>
      <c r="BI111" s="133">
        <f t="shared" si="4"/>
        <v>0</v>
      </c>
      <c r="BJ111" s="132" t="s">
        <v>80</v>
      </c>
      <c r="BK111" s="130"/>
      <c r="BL111" s="130"/>
      <c r="BM111" s="130"/>
    </row>
    <row r="112" spans="1:65" s="2" customFormat="1" ht="18" customHeight="1" x14ac:dyDescent="0.2">
      <c r="A112" s="31"/>
      <c r="B112" s="125"/>
      <c r="C112" s="126"/>
      <c r="D112" s="127" t="s">
        <v>111</v>
      </c>
      <c r="E112" s="126"/>
      <c r="F112" s="126"/>
      <c r="G112" s="126"/>
      <c r="H112" s="126"/>
      <c r="I112" s="126"/>
      <c r="J112" s="128">
        <f>ROUND(J28*T112,2)</f>
        <v>0</v>
      </c>
      <c r="K112" s="126"/>
      <c r="L112" s="129"/>
      <c r="M112" s="130"/>
      <c r="N112" s="131" t="s">
        <v>37</v>
      </c>
      <c r="O112" s="130"/>
      <c r="P112" s="130"/>
      <c r="Q112" s="130"/>
      <c r="R112" s="130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2" t="s">
        <v>112</v>
      </c>
      <c r="AZ112" s="130"/>
      <c r="BA112" s="130"/>
      <c r="BB112" s="130"/>
      <c r="BC112" s="130"/>
      <c r="BD112" s="130"/>
      <c r="BE112" s="133">
        <f t="shared" si="0"/>
        <v>0</v>
      </c>
      <c r="BF112" s="133">
        <f t="shared" si="1"/>
        <v>0</v>
      </c>
      <c r="BG112" s="133">
        <f t="shared" si="2"/>
        <v>0</v>
      </c>
      <c r="BH112" s="133">
        <f t="shared" si="3"/>
        <v>0</v>
      </c>
      <c r="BI112" s="133">
        <f t="shared" si="4"/>
        <v>0</v>
      </c>
      <c r="BJ112" s="132" t="s">
        <v>80</v>
      </c>
      <c r="BK112" s="130"/>
      <c r="BL112" s="130"/>
      <c r="BM112" s="130"/>
    </row>
    <row r="113" spans="1:31" s="2" customFormat="1" x14ac:dyDescent="0.2">
      <c r="A113" s="31"/>
      <c r="B113" s="32"/>
      <c r="C113" s="31"/>
      <c r="D113" s="31"/>
      <c r="E113" s="31"/>
      <c r="F113" s="31"/>
      <c r="G113" s="31"/>
      <c r="H113" s="31"/>
      <c r="I113" s="31"/>
      <c r="J113" s="31"/>
      <c r="K113" s="31"/>
      <c r="L113" s="44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29.25" customHeight="1" x14ac:dyDescent="0.2">
      <c r="A114" s="31"/>
      <c r="B114" s="32"/>
      <c r="C114" s="134" t="s">
        <v>113</v>
      </c>
      <c r="D114" s="104"/>
      <c r="E114" s="104"/>
      <c r="F114" s="104"/>
      <c r="G114" s="104"/>
      <c r="H114" s="104"/>
      <c r="I114" s="104"/>
      <c r="J114" s="135">
        <f>ROUND(J94+J106,2)</f>
        <v>0</v>
      </c>
      <c r="K114" s="104"/>
      <c r="L114" s="44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6.95" customHeight="1" x14ac:dyDescent="0.2">
      <c r="A115" s="31"/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44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9" spans="1:31" s="2" customFormat="1" ht="6.95" customHeight="1" x14ac:dyDescent="0.2">
      <c r="A119" s="31"/>
      <c r="B119" s="51"/>
      <c r="C119" s="52"/>
      <c r="D119" s="52"/>
      <c r="E119" s="52"/>
      <c r="F119" s="52"/>
      <c r="G119" s="52"/>
      <c r="H119" s="52"/>
      <c r="I119" s="52"/>
      <c r="J119" s="52"/>
      <c r="K119" s="52"/>
      <c r="L119" s="44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24.95" customHeight="1" x14ac:dyDescent="0.2">
      <c r="A120" s="31"/>
      <c r="B120" s="32"/>
      <c r="C120" s="20" t="s">
        <v>114</v>
      </c>
      <c r="D120" s="31"/>
      <c r="E120" s="31"/>
      <c r="F120" s="31"/>
      <c r="G120" s="31"/>
      <c r="H120" s="31"/>
      <c r="I120" s="31"/>
      <c r="J120" s="31"/>
      <c r="K120" s="31"/>
      <c r="L120" s="44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6.95" customHeight="1" x14ac:dyDescent="0.2">
      <c r="A121" s="31"/>
      <c r="B121" s="32"/>
      <c r="C121" s="31"/>
      <c r="D121" s="31"/>
      <c r="E121" s="31"/>
      <c r="F121" s="31"/>
      <c r="G121" s="31"/>
      <c r="H121" s="31"/>
      <c r="I121" s="31"/>
      <c r="J121" s="31"/>
      <c r="K121" s="31"/>
      <c r="L121" s="44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2" customHeight="1" x14ac:dyDescent="0.2">
      <c r="A122" s="31"/>
      <c r="B122" s="32"/>
      <c r="C122" s="26" t="s">
        <v>15</v>
      </c>
      <c r="D122" s="31"/>
      <c r="E122" s="31"/>
      <c r="F122" s="31"/>
      <c r="G122" s="31"/>
      <c r="H122" s="31"/>
      <c r="I122" s="31"/>
      <c r="J122" s="31"/>
      <c r="K122" s="31"/>
      <c r="L122" s="44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6.5" customHeight="1" x14ac:dyDescent="0.2">
      <c r="A123" s="31"/>
      <c r="B123" s="32"/>
      <c r="C123" s="31"/>
      <c r="D123" s="31"/>
      <c r="E123" s="224" t="str">
        <f>E7</f>
        <v>Gaudeamus - ZKR - odstránenie zatekania terasy blok H</v>
      </c>
      <c r="F123" s="224"/>
      <c r="G123" s="224"/>
      <c r="H123" s="224"/>
      <c r="I123" s="224"/>
      <c r="J123" s="31"/>
      <c r="K123" s="31"/>
      <c r="L123" s="44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6.95" customHeight="1" x14ac:dyDescent="0.2">
      <c r="A124" s="31"/>
      <c r="B124" s="32"/>
      <c r="C124" s="31"/>
      <c r="D124" s="31"/>
      <c r="E124" s="31"/>
      <c r="F124" s="31"/>
      <c r="G124" s="31"/>
      <c r="H124" s="31"/>
      <c r="I124" s="31"/>
      <c r="J124" s="31"/>
      <c r="K124" s="31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2" customHeight="1" x14ac:dyDescent="0.2">
      <c r="A125" s="31"/>
      <c r="B125" s="32"/>
      <c r="C125" s="26" t="s">
        <v>18</v>
      </c>
      <c r="D125" s="31"/>
      <c r="E125" s="31"/>
      <c r="F125" s="24" t="str">
        <f>F10</f>
        <v xml:space="preserve"> </v>
      </c>
      <c r="G125" s="31"/>
      <c r="H125" s="31"/>
      <c r="I125" s="26" t="s">
        <v>20</v>
      </c>
      <c r="J125" s="57">
        <f>IF(J10="","",J10)</f>
        <v>44437</v>
      </c>
      <c r="K125" s="31"/>
      <c r="L125" s="44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6.95" customHeight="1" x14ac:dyDescent="0.2">
      <c r="A126" s="31"/>
      <c r="B126" s="32"/>
      <c r="C126" s="31"/>
      <c r="D126" s="31"/>
      <c r="E126" s="31"/>
      <c r="F126" s="31"/>
      <c r="G126" s="31"/>
      <c r="H126" s="31"/>
      <c r="I126" s="31"/>
      <c r="J126" s="31"/>
      <c r="K126" s="31"/>
      <c r="L126" s="44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5.2" customHeight="1" x14ac:dyDescent="0.2">
      <c r="A127" s="31"/>
      <c r="B127" s="32"/>
      <c r="C127" s="26" t="s">
        <v>21</v>
      </c>
      <c r="D127" s="31"/>
      <c r="E127" s="31"/>
      <c r="F127" s="24" t="str">
        <f>E13</f>
        <v>Bratislavský samosprávny kraj</v>
      </c>
      <c r="G127" s="31"/>
      <c r="H127" s="31"/>
      <c r="I127" s="26" t="s">
        <v>27</v>
      </c>
      <c r="J127" s="29" t="str">
        <f>E19</f>
        <v xml:space="preserve"> </v>
      </c>
      <c r="K127" s="31"/>
      <c r="L127" s="44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5.2" customHeight="1" x14ac:dyDescent="0.2">
      <c r="A128" s="31"/>
      <c r="B128" s="32"/>
      <c r="C128" s="26" t="s">
        <v>25</v>
      </c>
      <c r="D128" s="31"/>
      <c r="E128" s="31"/>
      <c r="F128" s="24" t="str">
        <f>IF(E16="","",E16)</f>
        <v>Vyplň údaj</v>
      </c>
      <c r="G128" s="31"/>
      <c r="H128" s="31"/>
      <c r="I128" s="26" t="s">
        <v>29</v>
      </c>
      <c r="J128" s="29">
        <f>E22</f>
        <v>0</v>
      </c>
      <c r="K128" s="31"/>
      <c r="L128" s="44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10.35" customHeight="1" x14ac:dyDescent="0.2">
      <c r="A129" s="31"/>
      <c r="B129" s="32"/>
      <c r="C129" s="31"/>
      <c r="D129" s="31"/>
      <c r="E129" s="31"/>
      <c r="F129" s="31"/>
      <c r="G129" s="31"/>
      <c r="H129" s="31"/>
      <c r="I129" s="31"/>
      <c r="J129" s="31"/>
      <c r="K129" s="31"/>
      <c r="L129" s="44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11" customFormat="1" ht="29.25" customHeight="1" x14ac:dyDescent="0.2">
      <c r="A130" s="136"/>
      <c r="B130" s="137"/>
      <c r="C130" s="138" t="s">
        <v>115</v>
      </c>
      <c r="D130" s="139" t="s">
        <v>56</v>
      </c>
      <c r="E130" s="139" t="s">
        <v>52</v>
      </c>
      <c r="F130" s="139" t="s">
        <v>53</v>
      </c>
      <c r="G130" s="139" t="s">
        <v>116</v>
      </c>
      <c r="H130" s="139" t="s">
        <v>117</v>
      </c>
      <c r="I130" s="139" t="s">
        <v>118</v>
      </c>
      <c r="J130" s="140" t="s">
        <v>92</v>
      </c>
      <c r="K130" s="141" t="s">
        <v>119</v>
      </c>
      <c r="L130" s="142"/>
      <c r="M130" s="64" t="s">
        <v>1</v>
      </c>
      <c r="N130" s="65" t="s">
        <v>35</v>
      </c>
      <c r="O130" s="65" t="s">
        <v>120</v>
      </c>
      <c r="P130" s="65" t="s">
        <v>121</v>
      </c>
      <c r="Q130" s="65" t="s">
        <v>122</v>
      </c>
      <c r="R130" s="65" t="s">
        <v>123</v>
      </c>
      <c r="S130" s="65" t="s">
        <v>124</v>
      </c>
      <c r="T130" s="66" t="s">
        <v>125</v>
      </c>
      <c r="U130" s="136"/>
      <c r="V130" s="136"/>
      <c r="W130" s="136"/>
      <c r="X130" s="136"/>
      <c r="Y130" s="136"/>
      <c r="Z130" s="136"/>
      <c r="AA130" s="136"/>
      <c r="AB130" s="136"/>
      <c r="AC130" s="136"/>
      <c r="AD130" s="136"/>
      <c r="AE130" s="136"/>
    </row>
    <row r="131" spans="1:65" s="2" customFormat="1" ht="22.9" customHeight="1" x14ac:dyDescent="0.25">
      <c r="A131" s="31"/>
      <c r="B131" s="32"/>
      <c r="C131" s="71" t="s">
        <v>88</v>
      </c>
      <c r="D131" s="31"/>
      <c r="E131" s="31"/>
      <c r="F131" s="31"/>
      <c r="G131" s="31"/>
      <c r="H131" s="31"/>
      <c r="I131" s="31"/>
      <c r="J131" s="143">
        <f>BK131</f>
        <v>0</v>
      </c>
      <c r="K131" s="31"/>
      <c r="L131" s="32"/>
      <c r="M131" s="67"/>
      <c r="N131" s="58"/>
      <c r="O131" s="68"/>
      <c r="P131" s="144">
        <f>P132+P180</f>
        <v>0</v>
      </c>
      <c r="Q131" s="68"/>
      <c r="R131" s="144">
        <f>R132+R180</f>
        <v>3.0078680000000002</v>
      </c>
      <c r="S131" s="68"/>
      <c r="T131" s="145">
        <f>T132+T180</f>
        <v>4.5288200000000005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T131" s="16" t="s">
        <v>70</v>
      </c>
      <c r="AU131" s="16" t="s">
        <v>94</v>
      </c>
      <c r="BK131" s="146">
        <f>BK132+BK180</f>
        <v>0</v>
      </c>
    </row>
    <row r="132" spans="1:65" s="12" customFormat="1" ht="25.9" customHeight="1" x14ac:dyDescent="0.2">
      <c r="B132" s="147"/>
      <c r="D132" s="148" t="s">
        <v>70</v>
      </c>
      <c r="E132" s="149" t="s">
        <v>126</v>
      </c>
      <c r="F132" s="149" t="s">
        <v>127</v>
      </c>
      <c r="I132" s="150"/>
      <c r="J132" s="151">
        <f>BK132</f>
        <v>0</v>
      </c>
      <c r="L132" s="147"/>
      <c r="M132" s="152"/>
      <c r="N132" s="153"/>
      <c r="O132" s="153"/>
      <c r="P132" s="154">
        <f>P133+P151+P178</f>
        <v>0</v>
      </c>
      <c r="Q132" s="153"/>
      <c r="R132" s="154">
        <f>R133+R151+R178</f>
        <v>1.2075543000000002</v>
      </c>
      <c r="S132" s="153"/>
      <c r="T132" s="155">
        <f>T133+T151+T178</f>
        <v>4.5288200000000005</v>
      </c>
      <c r="AR132" s="148" t="s">
        <v>76</v>
      </c>
      <c r="AT132" s="156" t="s">
        <v>70</v>
      </c>
      <c r="AU132" s="156" t="s">
        <v>71</v>
      </c>
      <c r="AY132" s="148" t="s">
        <v>128</v>
      </c>
      <c r="BK132" s="157">
        <f>BK133+BK151+BK178</f>
        <v>0</v>
      </c>
    </row>
    <row r="133" spans="1:65" s="12" customFormat="1" ht="22.9" customHeight="1" x14ac:dyDescent="0.2">
      <c r="B133" s="147"/>
      <c r="D133" s="148" t="s">
        <v>70</v>
      </c>
      <c r="E133" s="158" t="s">
        <v>129</v>
      </c>
      <c r="F133" s="158" t="s">
        <v>130</v>
      </c>
      <c r="I133" s="150"/>
      <c r="J133" s="159">
        <f>BK133</f>
        <v>0</v>
      </c>
      <c r="L133" s="147"/>
      <c r="M133" s="152"/>
      <c r="N133" s="153"/>
      <c r="O133" s="153"/>
      <c r="P133" s="154">
        <f>SUM(P134:P150)</f>
        <v>0</v>
      </c>
      <c r="Q133" s="153"/>
      <c r="R133" s="154">
        <f>SUM(R134:R150)</f>
        <v>0.49413020000000002</v>
      </c>
      <c r="S133" s="153"/>
      <c r="T133" s="155">
        <f>SUM(T134:T150)</f>
        <v>0</v>
      </c>
      <c r="AR133" s="148" t="s">
        <v>76</v>
      </c>
      <c r="AT133" s="156" t="s">
        <v>70</v>
      </c>
      <c r="AU133" s="156" t="s">
        <v>76</v>
      </c>
      <c r="AY133" s="148" t="s">
        <v>128</v>
      </c>
      <c r="BK133" s="157">
        <f>SUM(BK134:BK150)</f>
        <v>0</v>
      </c>
    </row>
    <row r="134" spans="1:65" s="2" customFormat="1" ht="24.2" customHeight="1" x14ac:dyDescent="0.2">
      <c r="A134" s="31"/>
      <c r="B134" s="125"/>
      <c r="C134" s="160" t="s">
        <v>76</v>
      </c>
      <c r="D134" s="160" t="s">
        <v>131</v>
      </c>
      <c r="E134" s="161" t="s">
        <v>132</v>
      </c>
      <c r="F134" s="162" t="s">
        <v>133</v>
      </c>
      <c r="G134" s="163" t="s">
        <v>134</v>
      </c>
      <c r="H134" s="164">
        <v>6.22</v>
      </c>
      <c r="I134" s="165"/>
      <c r="J134" s="166">
        <f>ROUND(I134*H134,2)</f>
        <v>0</v>
      </c>
      <c r="K134" s="167"/>
      <c r="L134" s="32"/>
      <c r="M134" s="168" t="s">
        <v>1</v>
      </c>
      <c r="N134" s="169" t="s">
        <v>37</v>
      </c>
      <c r="O134" s="60"/>
      <c r="P134" s="170">
        <f>O134*H134</f>
        <v>0</v>
      </c>
      <c r="Q134" s="170">
        <v>2.3000000000000001E-4</v>
      </c>
      <c r="R134" s="170">
        <f>Q134*H134</f>
        <v>1.4306E-3</v>
      </c>
      <c r="S134" s="170">
        <v>0</v>
      </c>
      <c r="T134" s="171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72" t="s">
        <v>135</v>
      </c>
      <c r="AT134" s="172" t="s">
        <v>131</v>
      </c>
      <c r="AU134" s="172" t="s">
        <v>80</v>
      </c>
      <c r="AY134" s="16" t="s">
        <v>128</v>
      </c>
      <c r="BE134" s="173">
        <f>IF(N134="základná",J134,0)</f>
        <v>0</v>
      </c>
      <c r="BF134" s="173">
        <f>IF(N134="znížená",J134,0)</f>
        <v>0</v>
      </c>
      <c r="BG134" s="173">
        <f>IF(N134="zákl. prenesená",J134,0)</f>
        <v>0</v>
      </c>
      <c r="BH134" s="173">
        <f>IF(N134="zníž. prenesená",J134,0)</f>
        <v>0</v>
      </c>
      <c r="BI134" s="173">
        <f>IF(N134="nulová",J134,0)</f>
        <v>0</v>
      </c>
      <c r="BJ134" s="16" t="s">
        <v>80</v>
      </c>
      <c r="BK134" s="173">
        <f>ROUND(I134*H134,2)</f>
        <v>0</v>
      </c>
      <c r="BL134" s="16" t="s">
        <v>135</v>
      </c>
      <c r="BM134" s="172" t="s">
        <v>136</v>
      </c>
    </row>
    <row r="135" spans="1:65" s="13" customFormat="1" x14ac:dyDescent="0.2">
      <c r="B135" s="174"/>
      <c r="D135" s="175" t="s">
        <v>137</v>
      </c>
      <c r="E135" s="176" t="s">
        <v>1</v>
      </c>
      <c r="F135" s="177" t="s">
        <v>138</v>
      </c>
      <c r="H135" s="178">
        <v>6.22</v>
      </c>
      <c r="I135" s="179"/>
      <c r="L135" s="174"/>
      <c r="M135" s="180"/>
      <c r="N135" s="181"/>
      <c r="O135" s="181"/>
      <c r="P135" s="181"/>
      <c r="Q135" s="181"/>
      <c r="R135" s="181"/>
      <c r="S135" s="181"/>
      <c r="T135" s="182"/>
      <c r="AT135" s="176" t="s">
        <v>137</v>
      </c>
      <c r="AU135" s="176" t="s">
        <v>80</v>
      </c>
      <c r="AV135" s="13" t="s">
        <v>80</v>
      </c>
      <c r="AW135" s="13" t="s">
        <v>28</v>
      </c>
      <c r="AX135" s="13" t="s">
        <v>76</v>
      </c>
      <c r="AY135" s="176" t="s">
        <v>128</v>
      </c>
    </row>
    <row r="136" spans="1:65" s="2" customFormat="1" ht="37.9" customHeight="1" x14ac:dyDescent="0.2">
      <c r="A136" s="31"/>
      <c r="B136" s="125"/>
      <c r="C136" s="160" t="s">
        <v>80</v>
      </c>
      <c r="D136" s="160" t="s">
        <v>131</v>
      </c>
      <c r="E136" s="161" t="s">
        <v>139</v>
      </c>
      <c r="F136" s="162" t="s">
        <v>140</v>
      </c>
      <c r="G136" s="163" t="s">
        <v>134</v>
      </c>
      <c r="H136" s="164">
        <v>76.59</v>
      </c>
      <c r="I136" s="165"/>
      <c r="J136" s="166">
        <f>ROUND(I136*H136,2)</f>
        <v>0</v>
      </c>
      <c r="K136" s="167"/>
      <c r="L136" s="32"/>
      <c r="M136" s="168" t="s">
        <v>1</v>
      </c>
      <c r="N136" s="169" t="s">
        <v>37</v>
      </c>
      <c r="O136" s="60"/>
      <c r="P136" s="170">
        <f>O136*H136</f>
        <v>0</v>
      </c>
      <c r="Q136" s="170">
        <v>2.3000000000000001E-4</v>
      </c>
      <c r="R136" s="170">
        <f>Q136*H136</f>
        <v>1.7615700000000001E-2</v>
      </c>
      <c r="S136" s="170">
        <v>0</v>
      </c>
      <c r="T136" s="171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72" t="s">
        <v>135</v>
      </c>
      <c r="AT136" s="172" t="s">
        <v>131</v>
      </c>
      <c r="AU136" s="172" t="s">
        <v>80</v>
      </c>
      <c r="AY136" s="16" t="s">
        <v>128</v>
      </c>
      <c r="BE136" s="173">
        <f>IF(N136="základná",J136,0)</f>
        <v>0</v>
      </c>
      <c r="BF136" s="173">
        <f>IF(N136="znížená",J136,0)</f>
        <v>0</v>
      </c>
      <c r="BG136" s="173">
        <f>IF(N136="zákl. prenesená",J136,0)</f>
        <v>0</v>
      </c>
      <c r="BH136" s="173">
        <f>IF(N136="zníž. prenesená",J136,0)</f>
        <v>0</v>
      </c>
      <c r="BI136" s="173">
        <f>IF(N136="nulová",J136,0)</f>
        <v>0</v>
      </c>
      <c r="BJ136" s="16" t="s">
        <v>80</v>
      </c>
      <c r="BK136" s="173">
        <f>ROUND(I136*H136,2)</f>
        <v>0</v>
      </c>
      <c r="BL136" s="16" t="s">
        <v>135</v>
      </c>
      <c r="BM136" s="172" t="s">
        <v>141</v>
      </c>
    </row>
    <row r="137" spans="1:65" s="13" customFormat="1" x14ac:dyDescent="0.2">
      <c r="B137" s="174"/>
      <c r="D137" s="175" t="s">
        <v>137</v>
      </c>
      <c r="E137" s="176" t="s">
        <v>1</v>
      </c>
      <c r="F137" s="177" t="s">
        <v>86</v>
      </c>
      <c r="H137" s="178">
        <v>76.59</v>
      </c>
      <c r="I137" s="179"/>
      <c r="L137" s="174"/>
      <c r="M137" s="180"/>
      <c r="N137" s="181"/>
      <c r="O137" s="181"/>
      <c r="P137" s="181"/>
      <c r="Q137" s="181"/>
      <c r="R137" s="181"/>
      <c r="S137" s="181"/>
      <c r="T137" s="182"/>
      <c r="AT137" s="176" t="s">
        <v>137</v>
      </c>
      <c r="AU137" s="176" t="s">
        <v>80</v>
      </c>
      <c r="AV137" s="13" t="s">
        <v>80</v>
      </c>
      <c r="AW137" s="13" t="s">
        <v>28</v>
      </c>
      <c r="AX137" s="13" t="s">
        <v>76</v>
      </c>
      <c r="AY137" s="176" t="s">
        <v>128</v>
      </c>
    </row>
    <row r="138" spans="1:65" s="2" customFormat="1" ht="24.2" customHeight="1" x14ac:dyDescent="0.2">
      <c r="A138" s="31"/>
      <c r="B138" s="125"/>
      <c r="C138" s="160" t="s">
        <v>142</v>
      </c>
      <c r="D138" s="160" t="s">
        <v>131</v>
      </c>
      <c r="E138" s="161" t="s">
        <v>143</v>
      </c>
      <c r="F138" s="162" t="s">
        <v>144</v>
      </c>
      <c r="G138" s="163" t="s">
        <v>134</v>
      </c>
      <c r="H138" s="164">
        <v>76.59</v>
      </c>
      <c r="I138" s="165"/>
      <c r="J138" s="166">
        <f>ROUND(I138*H138,2)</f>
        <v>0</v>
      </c>
      <c r="K138" s="167"/>
      <c r="L138" s="32"/>
      <c r="M138" s="168" t="s">
        <v>1</v>
      </c>
      <c r="N138" s="169" t="s">
        <v>37</v>
      </c>
      <c r="O138" s="60"/>
      <c r="P138" s="170">
        <f>O138*H138</f>
        <v>0</v>
      </c>
      <c r="Q138" s="170">
        <v>2.32E-3</v>
      </c>
      <c r="R138" s="170">
        <f>Q138*H138</f>
        <v>0.17768880000000001</v>
      </c>
      <c r="S138" s="170">
        <v>0</v>
      </c>
      <c r="T138" s="171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72" t="s">
        <v>135</v>
      </c>
      <c r="AT138" s="172" t="s">
        <v>131</v>
      </c>
      <c r="AU138" s="172" t="s">
        <v>80</v>
      </c>
      <c r="AY138" s="16" t="s">
        <v>128</v>
      </c>
      <c r="BE138" s="173">
        <f>IF(N138="základná",J138,0)</f>
        <v>0</v>
      </c>
      <c r="BF138" s="173">
        <f>IF(N138="znížená",J138,0)</f>
        <v>0</v>
      </c>
      <c r="BG138" s="173">
        <f>IF(N138="zákl. prenesená",J138,0)</f>
        <v>0</v>
      </c>
      <c r="BH138" s="173">
        <f>IF(N138="zníž. prenesená",J138,0)</f>
        <v>0</v>
      </c>
      <c r="BI138" s="173">
        <f>IF(N138="nulová",J138,0)</f>
        <v>0</v>
      </c>
      <c r="BJ138" s="16" t="s">
        <v>80</v>
      </c>
      <c r="BK138" s="173">
        <f>ROUND(I138*H138,2)</f>
        <v>0</v>
      </c>
      <c r="BL138" s="16" t="s">
        <v>135</v>
      </c>
      <c r="BM138" s="172" t="s">
        <v>145</v>
      </c>
    </row>
    <row r="139" spans="1:65" s="13" customFormat="1" x14ac:dyDescent="0.2">
      <c r="B139" s="174"/>
      <c r="D139" s="175" t="s">
        <v>137</v>
      </c>
      <c r="E139" s="176" t="s">
        <v>1</v>
      </c>
      <c r="F139" s="177" t="s">
        <v>86</v>
      </c>
      <c r="H139" s="178">
        <v>76.59</v>
      </c>
      <c r="I139" s="179"/>
      <c r="L139" s="174"/>
      <c r="M139" s="180"/>
      <c r="N139" s="181"/>
      <c r="O139" s="181"/>
      <c r="P139" s="181"/>
      <c r="Q139" s="181"/>
      <c r="R139" s="181"/>
      <c r="S139" s="181"/>
      <c r="T139" s="182"/>
      <c r="AT139" s="176" t="s">
        <v>137</v>
      </c>
      <c r="AU139" s="176" t="s">
        <v>80</v>
      </c>
      <c r="AV139" s="13" t="s">
        <v>80</v>
      </c>
      <c r="AW139" s="13" t="s">
        <v>28</v>
      </c>
      <c r="AX139" s="13" t="s">
        <v>76</v>
      </c>
      <c r="AY139" s="176" t="s">
        <v>128</v>
      </c>
    </row>
    <row r="140" spans="1:65" s="2" customFormat="1" ht="24.2" customHeight="1" x14ac:dyDescent="0.2">
      <c r="A140" s="31"/>
      <c r="B140" s="125"/>
      <c r="C140" s="160" t="s">
        <v>135</v>
      </c>
      <c r="D140" s="160" t="s">
        <v>131</v>
      </c>
      <c r="E140" s="161" t="s">
        <v>146</v>
      </c>
      <c r="F140" s="162" t="s">
        <v>147</v>
      </c>
      <c r="G140" s="163" t="s">
        <v>134</v>
      </c>
      <c r="H140" s="164">
        <v>15.66</v>
      </c>
      <c r="I140" s="165"/>
      <c r="J140" s="166">
        <f>ROUND(I140*H140,2)</f>
        <v>0</v>
      </c>
      <c r="K140" s="167"/>
      <c r="L140" s="32"/>
      <c r="M140" s="168" t="s">
        <v>1</v>
      </c>
      <c r="N140" s="169" t="s">
        <v>37</v>
      </c>
      <c r="O140" s="60"/>
      <c r="P140" s="170">
        <f>O140*H140</f>
        <v>0</v>
      </c>
      <c r="Q140" s="170">
        <v>4.15E-3</v>
      </c>
      <c r="R140" s="170">
        <f>Q140*H140</f>
        <v>6.4989000000000005E-2</v>
      </c>
      <c r="S140" s="170">
        <v>0</v>
      </c>
      <c r="T140" s="171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72" t="s">
        <v>135</v>
      </c>
      <c r="AT140" s="172" t="s">
        <v>131</v>
      </c>
      <c r="AU140" s="172" t="s">
        <v>80</v>
      </c>
      <c r="AY140" s="16" t="s">
        <v>128</v>
      </c>
      <c r="BE140" s="173">
        <f>IF(N140="základná",J140,0)</f>
        <v>0</v>
      </c>
      <c r="BF140" s="173">
        <f>IF(N140="znížená",J140,0)</f>
        <v>0</v>
      </c>
      <c r="BG140" s="173">
        <f>IF(N140="zákl. prenesená",J140,0)</f>
        <v>0</v>
      </c>
      <c r="BH140" s="173">
        <f>IF(N140="zníž. prenesená",J140,0)</f>
        <v>0</v>
      </c>
      <c r="BI140" s="173">
        <f>IF(N140="nulová",J140,0)</f>
        <v>0</v>
      </c>
      <c r="BJ140" s="16" t="s">
        <v>80</v>
      </c>
      <c r="BK140" s="173">
        <f>ROUND(I140*H140,2)</f>
        <v>0</v>
      </c>
      <c r="BL140" s="16" t="s">
        <v>135</v>
      </c>
      <c r="BM140" s="172" t="s">
        <v>148</v>
      </c>
    </row>
    <row r="141" spans="1:65" s="13" customFormat="1" x14ac:dyDescent="0.2">
      <c r="B141" s="174"/>
      <c r="D141" s="175" t="s">
        <v>137</v>
      </c>
      <c r="E141" s="176" t="s">
        <v>1</v>
      </c>
      <c r="F141" s="177" t="s">
        <v>149</v>
      </c>
      <c r="H141" s="178">
        <v>15.66</v>
      </c>
      <c r="I141" s="179"/>
      <c r="L141" s="174"/>
      <c r="M141" s="180"/>
      <c r="N141" s="181"/>
      <c r="O141" s="181"/>
      <c r="P141" s="181"/>
      <c r="Q141" s="181"/>
      <c r="R141" s="181"/>
      <c r="S141" s="181"/>
      <c r="T141" s="182"/>
      <c r="AT141" s="176" t="s">
        <v>137</v>
      </c>
      <c r="AU141" s="176" t="s">
        <v>80</v>
      </c>
      <c r="AV141" s="13" t="s">
        <v>80</v>
      </c>
      <c r="AW141" s="13" t="s">
        <v>28</v>
      </c>
      <c r="AX141" s="13" t="s">
        <v>71</v>
      </c>
      <c r="AY141" s="176" t="s">
        <v>128</v>
      </c>
    </row>
    <row r="142" spans="1:65" s="14" customFormat="1" x14ac:dyDescent="0.2">
      <c r="B142" s="183"/>
      <c r="D142" s="175" t="s">
        <v>137</v>
      </c>
      <c r="E142" s="184" t="s">
        <v>1</v>
      </c>
      <c r="F142" s="185" t="s">
        <v>150</v>
      </c>
      <c r="H142" s="186">
        <v>15.66</v>
      </c>
      <c r="I142" s="187"/>
      <c r="L142" s="183"/>
      <c r="M142" s="188"/>
      <c r="N142" s="189"/>
      <c r="O142" s="189"/>
      <c r="P142" s="189"/>
      <c r="Q142" s="189"/>
      <c r="R142" s="189"/>
      <c r="S142" s="189"/>
      <c r="T142" s="190"/>
      <c r="AT142" s="184" t="s">
        <v>137</v>
      </c>
      <c r="AU142" s="184" t="s">
        <v>80</v>
      </c>
      <c r="AV142" s="14" t="s">
        <v>135</v>
      </c>
      <c r="AW142" s="14" t="s">
        <v>28</v>
      </c>
      <c r="AX142" s="14" t="s">
        <v>76</v>
      </c>
      <c r="AY142" s="184" t="s">
        <v>128</v>
      </c>
    </row>
    <row r="143" spans="1:65" s="2" customFormat="1" ht="24.2" customHeight="1" x14ac:dyDescent="0.2">
      <c r="A143" s="31"/>
      <c r="B143" s="125"/>
      <c r="C143" s="160" t="s">
        <v>151</v>
      </c>
      <c r="D143" s="160" t="s">
        <v>131</v>
      </c>
      <c r="E143" s="161" t="s">
        <v>152</v>
      </c>
      <c r="F143" s="162" t="s">
        <v>153</v>
      </c>
      <c r="G143" s="163" t="s">
        <v>134</v>
      </c>
      <c r="H143" s="164">
        <v>17.100000000000001</v>
      </c>
      <c r="I143" s="165"/>
      <c r="J143" s="166">
        <f>ROUND(I143*H143,2)</f>
        <v>0</v>
      </c>
      <c r="K143" s="167"/>
      <c r="L143" s="32"/>
      <c r="M143" s="168" t="s">
        <v>1</v>
      </c>
      <c r="N143" s="169" t="s">
        <v>37</v>
      </c>
      <c r="O143" s="60"/>
      <c r="P143" s="170">
        <f>O143*H143</f>
        <v>0</v>
      </c>
      <c r="Q143" s="170">
        <v>2.3000000000000001E-4</v>
      </c>
      <c r="R143" s="170">
        <f>Q143*H143</f>
        <v>3.9330000000000007E-3</v>
      </c>
      <c r="S143" s="170">
        <v>0</v>
      </c>
      <c r="T143" s="171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72" t="s">
        <v>135</v>
      </c>
      <c r="AT143" s="172" t="s">
        <v>131</v>
      </c>
      <c r="AU143" s="172" t="s">
        <v>80</v>
      </c>
      <c r="AY143" s="16" t="s">
        <v>128</v>
      </c>
      <c r="BE143" s="173">
        <f>IF(N143="základná",J143,0)</f>
        <v>0</v>
      </c>
      <c r="BF143" s="173">
        <f>IF(N143="znížená",J143,0)</f>
        <v>0</v>
      </c>
      <c r="BG143" s="173">
        <f>IF(N143="zákl. prenesená",J143,0)</f>
        <v>0</v>
      </c>
      <c r="BH143" s="173">
        <f>IF(N143="zníž. prenesená",J143,0)</f>
        <v>0</v>
      </c>
      <c r="BI143" s="173">
        <f>IF(N143="nulová",J143,0)</f>
        <v>0</v>
      </c>
      <c r="BJ143" s="16" t="s">
        <v>80</v>
      </c>
      <c r="BK143" s="173">
        <f>ROUND(I143*H143,2)</f>
        <v>0</v>
      </c>
      <c r="BL143" s="16" t="s">
        <v>135</v>
      </c>
      <c r="BM143" s="172" t="s">
        <v>154</v>
      </c>
    </row>
    <row r="144" spans="1:65" s="13" customFormat="1" x14ac:dyDescent="0.2">
      <c r="B144" s="174"/>
      <c r="D144" s="175" t="s">
        <v>137</v>
      </c>
      <c r="E144" s="176" t="s">
        <v>1</v>
      </c>
      <c r="F144" s="177" t="s">
        <v>84</v>
      </c>
      <c r="H144" s="178">
        <v>17.100000000000001</v>
      </c>
      <c r="I144" s="179"/>
      <c r="L144" s="174"/>
      <c r="M144" s="180"/>
      <c r="N144" s="181"/>
      <c r="O144" s="181"/>
      <c r="P144" s="181"/>
      <c r="Q144" s="181"/>
      <c r="R144" s="181"/>
      <c r="S144" s="181"/>
      <c r="T144" s="182"/>
      <c r="AT144" s="176" t="s">
        <v>137</v>
      </c>
      <c r="AU144" s="176" t="s">
        <v>80</v>
      </c>
      <c r="AV144" s="13" t="s">
        <v>80</v>
      </c>
      <c r="AW144" s="13" t="s">
        <v>28</v>
      </c>
      <c r="AX144" s="13" t="s">
        <v>76</v>
      </c>
      <c r="AY144" s="176" t="s">
        <v>128</v>
      </c>
    </row>
    <row r="145" spans="1:65" s="2" customFormat="1" ht="24.2" customHeight="1" x14ac:dyDescent="0.2">
      <c r="A145" s="31"/>
      <c r="B145" s="125"/>
      <c r="C145" s="160" t="s">
        <v>129</v>
      </c>
      <c r="D145" s="160" t="s">
        <v>131</v>
      </c>
      <c r="E145" s="161" t="s">
        <v>155</v>
      </c>
      <c r="F145" s="162" t="s">
        <v>156</v>
      </c>
      <c r="G145" s="163" t="s">
        <v>134</v>
      </c>
      <c r="H145" s="164">
        <v>17.100000000000001</v>
      </c>
      <c r="I145" s="165"/>
      <c r="J145" s="166">
        <f>ROUND(I145*H145,2)</f>
        <v>0</v>
      </c>
      <c r="K145" s="167"/>
      <c r="L145" s="32"/>
      <c r="M145" s="168" t="s">
        <v>1</v>
      </c>
      <c r="N145" s="169" t="s">
        <v>37</v>
      </c>
      <c r="O145" s="60"/>
      <c r="P145" s="170">
        <f>O145*H145</f>
        <v>0</v>
      </c>
      <c r="Q145" s="170">
        <v>2.32E-3</v>
      </c>
      <c r="R145" s="170">
        <f>Q145*H145</f>
        <v>3.9672000000000006E-2</v>
      </c>
      <c r="S145" s="170">
        <v>0</v>
      </c>
      <c r="T145" s="171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72" t="s">
        <v>135</v>
      </c>
      <c r="AT145" s="172" t="s">
        <v>131</v>
      </c>
      <c r="AU145" s="172" t="s">
        <v>80</v>
      </c>
      <c r="AY145" s="16" t="s">
        <v>128</v>
      </c>
      <c r="BE145" s="173">
        <f>IF(N145="základná",J145,0)</f>
        <v>0</v>
      </c>
      <c r="BF145" s="173">
        <f>IF(N145="znížená",J145,0)</f>
        <v>0</v>
      </c>
      <c r="BG145" s="173">
        <f>IF(N145="zákl. prenesená",J145,0)</f>
        <v>0</v>
      </c>
      <c r="BH145" s="173">
        <f>IF(N145="zníž. prenesená",J145,0)</f>
        <v>0</v>
      </c>
      <c r="BI145" s="173">
        <f>IF(N145="nulová",J145,0)</f>
        <v>0</v>
      </c>
      <c r="BJ145" s="16" t="s">
        <v>80</v>
      </c>
      <c r="BK145" s="173">
        <f>ROUND(I145*H145,2)</f>
        <v>0</v>
      </c>
      <c r="BL145" s="16" t="s">
        <v>135</v>
      </c>
      <c r="BM145" s="172" t="s">
        <v>157</v>
      </c>
    </row>
    <row r="146" spans="1:65" s="13" customFormat="1" x14ac:dyDescent="0.2">
      <c r="B146" s="174"/>
      <c r="D146" s="175" t="s">
        <v>137</v>
      </c>
      <c r="E146" s="176" t="s">
        <v>1</v>
      </c>
      <c r="F146" s="177" t="s">
        <v>84</v>
      </c>
      <c r="H146" s="178">
        <v>17.100000000000001</v>
      </c>
      <c r="I146" s="179"/>
      <c r="L146" s="174"/>
      <c r="M146" s="180"/>
      <c r="N146" s="181"/>
      <c r="O146" s="181"/>
      <c r="P146" s="181"/>
      <c r="Q146" s="181"/>
      <c r="R146" s="181"/>
      <c r="S146" s="181"/>
      <c r="T146" s="182"/>
      <c r="AT146" s="176" t="s">
        <v>137</v>
      </c>
      <c r="AU146" s="176" t="s">
        <v>80</v>
      </c>
      <c r="AV146" s="13" t="s">
        <v>80</v>
      </c>
      <c r="AW146" s="13" t="s">
        <v>28</v>
      </c>
      <c r="AX146" s="13" t="s">
        <v>76</v>
      </c>
      <c r="AY146" s="176" t="s">
        <v>128</v>
      </c>
    </row>
    <row r="147" spans="1:65" s="2" customFormat="1" ht="44.25" customHeight="1" x14ac:dyDescent="0.2">
      <c r="A147" s="31"/>
      <c r="B147" s="125"/>
      <c r="C147" s="160" t="s">
        <v>158</v>
      </c>
      <c r="D147" s="160" t="s">
        <v>131</v>
      </c>
      <c r="E147" s="161" t="s">
        <v>159</v>
      </c>
      <c r="F147" s="162" t="s">
        <v>160</v>
      </c>
      <c r="G147" s="163" t="s">
        <v>134</v>
      </c>
      <c r="H147" s="164">
        <v>71.37</v>
      </c>
      <c r="I147" s="165"/>
      <c r="J147" s="166">
        <f>ROUND(I147*H147,2)</f>
        <v>0</v>
      </c>
      <c r="K147" s="167"/>
      <c r="L147" s="32"/>
      <c r="M147" s="168" t="s">
        <v>1</v>
      </c>
      <c r="N147" s="169" t="s">
        <v>37</v>
      </c>
      <c r="O147" s="60"/>
      <c r="P147" s="170">
        <f>O147*H147</f>
        <v>0</v>
      </c>
      <c r="Q147" s="170">
        <v>2.63E-3</v>
      </c>
      <c r="R147" s="170">
        <f>Q147*H147</f>
        <v>0.18770310000000001</v>
      </c>
      <c r="S147" s="170">
        <v>0</v>
      </c>
      <c r="T147" s="171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72" t="s">
        <v>135</v>
      </c>
      <c r="AT147" s="172" t="s">
        <v>131</v>
      </c>
      <c r="AU147" s="172" t="s">
        <v>80</v>
      </c>
      <c r="AY147" s="16" t="s">
        <v>128</v>
      </c>
      <c r="BE147" s="173">
        <f>IF(N147="základná",J147,0)</f>
        <v>0</v>
      </c>
      <c r="BF147" s="173">
        <f>IF(N147="znížená",J147,0)</f>
        <v>0</v>
      </c>
      <c r="BG147" s="173">
        <f>IF(N147="zákl. prenesená",J147,0)</f>
        <v>0</v>
      </c>
      <c r="BH147" s="173">
        <f>IF(N147="zníž. prenesená",J147,0)</f>
        <v>0</v>
      </c>
      <c r="BI147" s="173">
        <f>IF(N147="nulová",J147,0)</f>
        <v>0</v>
      </c>
      <c r="BJ147" s="16" t="s">
        <v>80</v>
      </c>
      <c r="BK147" s="173">
        <f>ROUND(I147*H147,2)</f>
        <v>0</v>
      </c>
      <c r="BL147" s="16" t="s">
        <v>135</v>
      </c>
      <c r="BM147" s="172" t="s">
        <v>161</v>
      </c>
    </row>
    <row r="148" spans="1:65" s="13" customFormat="1" x14ac:dyDescent="0.2">
      <c r="B148" s="174"/>
      <c r="D148" s="175" t="s">
        <v>137</v>
      </c>
      <c r="E148" s="176" t="s">
        <v>1</v>
      </c>
      <c r="F148" s="177" t="s">
        <v>81</v>
      </c>
      <c r="H148" s="178">
        <v>71.37</v>
      </c>
      <c r="I148" s="179"/>
      <c r="L148" s="174"/>
      <c r="M148" s="180"/>
      <c r="N148" s="181"/>
      <c r="O148" s="181"/>
      <c r="P148" s="181"/>
      <c r="Q148" s="181"/>
      <c r="R148" s="181"/>
      <c r="S148" s="181"/>
      <c r="T148" s="182"/>
      <c r="AT148" s="176" t="s">
        <v>137</v>
      </c>
      <c r="AU148" s="176" t="s">
        <v>80</v>
      </c>
      <c r="AV148" s="13" t="s">
        <v>80</v>
      </c>
      <c r="AW148" s="13" t="s">
        <v>28</v>
      </c>
      <c r="AX148" s="13" t="s">
        <v>76</v>
      </c>
      <c r="AY148" s="176" t="s">
        <v>128</v>
      </c>
    </row>
    <row r="149" spans="1:65" s="2" customFormat="1" ht="37.9" customHeight="1" x14ac:dyDescent="0.2">
      <c r="A149" s="31"/>
      <c r="B149" s="125"/>
      <c r="C149" s="160" t="s">
        <v>162</v>
      </c>
      <c r="D149" s="160" t="s">
        <v>131</v>
      </c>
      <c r="E149" s="161" t="s">
        <v>163</v>
      </c>
      <c r="F149" s="162" t="s">
        <v>164</v>
      </c>
      <c r="G149" s="163" t="s">
        <v>165</v>
      </c>
      <c r="H149" s="164">
        <v>18.3</v>
      </c>
      <c r="I149" s="165"/>
      <c r="J149" s="166">
        <f>ROUND(I149*H149,2)</f>
        <v>0</v>
      </c>
      <c r="K149" s="167"/>
      <c r="L149" s="32"/>
      <c r="M149" s="168" t="s">
        <v>1</v>
      </c>
      <c r="N149" s="169" t="s">
        <v>37</v>
      </c>
      <c r="O149" s="60"/>
      <c r="P149" s="170">
        <f>O149*H149</f>
        <v>0</v>
      </c>
      <c r="Q149" s="170">
        <v>6.0000000000000002E-5</v>
      </c>
      <c r="R149" s="170">
        <f>Q149*H149</f>
        <v>1.098E-3</v>
      </c>
      <c r="S149" s="170">
        <v>0</v>
      </c>
      <c r="T149" s="171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72" t="s">
        <v>135</v>
      </c>
      <c r="AT149" s="172" t="s">
        <v>131</v>
      </c>
      <c r="AU149" s="172" t="s">
        <v>80</v>
      </c>
      <c r="AY149" s="16" t="s">
        <v>128</v>
      </c>
      <c r="BE149" s="173">
        <f>IF(N149="základná",J149,0)</f>
        <v>0</v>
      </c>
      <c r="BF149" s="173">
        <f>IF(N149="znížená",J149,0)</f>
        <v>0</v>
      </c>
      <c r="BG149" s="173">
        <f>IF(N149="zákl. prenesená",J149,0)</f>
        <v>0</v>
      </c>
      <c r="BH149" s="173">
        <f>IF(N149="zníž. prenesená",J149,0)</f>
        <v>0</v>
      </c>
      <c r="BI149" s="173">
        <f>IF(N149="nulová",J149,0)</f>
        <v>0</v>
      </c>
      <c r="BJ149" s="16" t="s">
        <v>80</v>
      </c>
      <c r="BK149" s="173">
        <f>ROUND(I149*H149,2)</f>
        <v>0</v>
      </c>
      <c r="BL149" s="16" t="s">
        <v>135</v>
      </c>
      <c r="BM149" s="172" t="s">
        <v>166</v>
      </c>
    </row>
    <row r="150" spans="1:65" s="13" customFormat="1" x14ac:dyDescent="0.2">
      <c r="B150" s="174"/>
      <c r="D150" s="175" t="s">
        <v>137</v>
      </c>
      <c r="E150" s="176" t="s">
        <v>1</v>
      </c>
      <c r="F150" s="177" t="s">
        <v>79</v>
      </c>
      <c r="H150" s="178">
        <v>18.3</v>
      </c>
      <c r="I150" s="179"/>
      <c r="L150" s="174"/>
      <c r="M150" s="180"/>
      <c r="N150" s="181"/>
      <c r="O150" s="181"/>
      <c r="P150" s="181"/>
      <c r="Q150" s="181"/>
      <c r="R150" s="181"/>
      <c r="S150" s="181"/>
      <c r="T150" s="182"/>
      <c r="AT150" s="176" t="s">
        <v>137</v>
      </c>
      <c r="AU150" s="176" t="s">
        <v>80</v>
      </c>
      <c r="AV150" s="13" t="s">
        <v>80</v>
      </c>
      <c r="AW150" s="13" t="s">
        <v>28</v>
      </c>
      <c r="AX150" s="13" t="s">
        <v>76</v>
      </c>
      <c r="AY150" s="176" t="s">
        <v>128</v>
      </c>
    </row>
    <row r="151" spans="1:65" s="12" customFormat="1" ht="22.9" customHeight="1" x14ac:dyDescent="0.2">
      <c r="B151" s="147"/>
      <c r="D151" s="148" t="s">
        <v>70</v>
      </c>
      <c r="E151" s="158" t="s">
        <v>167</v>
      </c>
      <c r="F151" s="158" t="s">
        <v>168</v>
      </c>
      <c r="I151" s="150"/>
      <c r="J151" s="159">
        <f>BK151</f>
        <v>0</v>
      </c>
      <c r="L151" s="147"/>
      <c r="M151" s="152"/>
      <c r="N151" s="153"/>
      <c r="O151" s="153"/>
      <c r="P151" s="154">
        <f>SUM(P152:P177)</f>
        <v>0</v>
      </c>
      <c r="Q151" s="153"/>
      <c r="R151" s="154">
        <f>SUM(R152:R177)</f>
        <v>0.71342410000000012</v>
      </c>
      <c r="S151" s="153"/>
      <c r="T151" s="155">
        <f>SUM(T152:T177)</f>
        <v>4.5288200000000005</v>
      </c>
      <c r="AR151" s="148" t="s">
        <v>76</v>
      </c>
      <c r="AT151" s="156" t="s">
        <v>70</v>
      </c>
      <c r="AU151" s="156" t="s">
        <v>76</v>
      </c>
      <c r="AY151" s="148" t="s">
        <v>128</v>
      </c>
      <c r="BK151" s="157">
        <f>SUM(BK152:BK177)</f>
        <v>0</v>
      </c>
    </row>
    <row r="152" spans="1:65" s="2" customFormat="1" ht="24.2" customHeight="1" x14ac:dyDescent="0.2">
      <c r="A152" s="31"/>
      <c r="B152" s="125"/>
      <c r="C152" s="160" t="s">
        <v>167</v>
      </c>
      <c r="D152" s="160" t="s">
        <v>131</v>
      </c>
      <c r="E152" s="161" t="s">
        <v>169</v>
      </c>
      <c r="F152" s="162" t="s">
        <v>170</v>
      </c>
      <c r="G152" s="163" t="s">
        <v>134</v>
      </c>
      <c r="H152" s="164">
        <v>95.23</v>
      </c>
      <c r="I152" s="165"/>
      <c r="J152" s="166">
        <f>ROUND(I152*H152,2)</f>
        <v>0</v>
      </c>
      <c r="K152" s="167"/>
      <c r="L152" s="32"/>
      <c r="M152" s="168" t="s">
        <v>1</v>
      </c>
      <c r="N152" s="169" t="s">
        <v>37</v>
      </c>
      <c r="O152" s="60"/>
      <c r="P152" s="170">
        <f>O152*H152</f>
        <v>0</v>
      </c>
      <c r="Q152" s="170">
        <v>6.1799999999999997E-3</v>
      </c>
      <c r="R152" s="170">
        <f>Q152*H152</f>
        <v>0.58852139999999997</v>
      </c>
      <c r="S152" s="170">
        <v>0</v>
      </c>
      <c r="T152" s="171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72" t="s">
        <v>135</v>
      </c>
      <c r="AT152" s="172" t="s">
        <v>131</v>
      </c>
      <c r="AU152" s="172" t="s">
        <v>80</v>
      </c>
      <c r="AY152" s="16" t="s">
        <v>128</v>
      </c>
      <c r="BE152" s="173">
        <f>IF(N152="základná",J152,0)</f>
        <v>0</v>
      </c>
      <c r="BF152" s="173">
        <f>IF(N152="znížená",J152,0)</f>
        <v>0</v>
      </c>
      <c r="BG152" s="173">
        <f>IF(N152="zákl. prenesená",J152,0)</f>
        <v>0</v>
      </c>
      <c r="BH152" s="173">
        <f>IF(N152="zníž. prenesená",J152,0)</f>
        <v>0</v>
      </c>
      <c r="BI152" s="173">
        <f>IF(N152="nulová",J152,0)</f>
        <v>0</v>
      </c>
      <c r="BJ152" s="16" t="s">
        <v>80</v>
      </c>
      <c r="BK152" s="173">
        <f>ROUND(I152*H152,2)</f>
        <v>0</v>
      </c>
      <c r="BL152" s="16" t="s">
        <v>135</v>
      </c>
      <c r="BM152" s="172" t="s">
        <v>171</v>
      </c>
    </row>
    <row r="153" spans="1:65" s="13" customFormat="1" x14ac:dyDescent="0.2">
      <c r="B153" s="174"/>
      <c r="D153" s="175" t="s">
        <v>137</v>
      </c>
      <c r="E153" s="176" t="s">
        <v>1</v>
      </c>
      <c r="F153" s="177" t="s">
        <v>172</v>
      </c>
      <c r="H153" s="178">
        <v>95.23</v>
      </c>
      <c r="I153" s="179"/>
      <c r="L153" s="174"/>
      <c r="M153" s="180"/>
      <c r="N153" s="181"/>
      <c r="O153" s="181"/>
      <c r="P153" s="181"/>
      <c r="Q153" s="181"/>
      <c r="R153" s="181"/>
      <c r="S153" s="181"/>
      <c r="T153" s="182"/>
      <c r="AT153" s="176" t="s">
        <v>137</v>
      </c>
      <c r="AU153" s="176" t="s">
        <v>80</v>
      </c>
      <c r="AV153" s="13" t="s">
        <v>80</v>
      </c>
      <c r="AW153" s="13" t="s">
        <v>28</v>
      </c>
      <c r="AX153" s="13" t="s">
        <v>76</v>
      </c>
      <c r="AY153" s="176" t="s">
        <v>128</v>
      </c>
    </row>
    <row r="154" spans="1:65" s="2" customFormat="1" ht="21.75" customHeight="1" x14ac:dyDescent="0.2">
      <c r="A154" s="31"/>
      <c r="B154" s="125"/>
      <c r="C154" s="160" t="s">
        <v>173</v>
      </c>
      <c r="D154" s="160" t="s">
        <v>131</v>
      </c>
      <c r="E154" s="161" t="s">
        <v>174</v>
      </c>
      <c r="F154" s="162" t="s">
        <v>175</v>
      </c>
      <c r="G154" s="163" t="s">
        <v>165</v>
      </c>
      <c r="H154" s="164">
        <v>26.1</v>
      </c>
      <c r="I154" s="165"/>
      <c r="J154" s="166">
        <f>ROUND(I154*H154,2)</f>
        <v>0</v>
      </c>
      <c r="K154" s="167"/>
      <c r="L154" s="32"/>
      <c r="M154" s="168" t="s">
        <v>1</v>
      </c>
      <c r="N154" s="169" t="s">
        <v>37</v>
      </c>
      <c r="O154" s="60"/>
      <c r="P154" s="170">
        <f>O154*H154</f>
        <v>0</v>
      </c>
      <c r="Q154" s="170">
        <v>4.4200000000000003E-3</v>
      </c>
      <c r="R154" s="170">
        <f>Q154*H154</f>
        <v>0.11536200000000002</v>
      </c>
      <c r="S154" s="170">
        <v>0</v>
      </c>
      <c r="T154" s="171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72" t="s">
        <v>135</v>
      </c>
      <c r="AT154" s="172" t="s">
        <v>131</v>
      </c>
      <c r="AU154" s="172" t="s">
        <v>80</v>
      </c>
      <c r="AY154" s="16" t="s">
        <v>128</v>
      </c>
      <c r="BE154" s="173">
        <f>IF(N154="základná",J154,0)</f>
        <v>0</v>
      </c>
      <c r="BF154" s="173">
        <f>IF(N154="znížená",J154,0)</f>
        <v>0</v>
      </c>
      <c r="BG154" s="173">
        <f>IF(N154="zákl. prenesená",J154,0)</f>
        <v>0</v>
      </c>
      <c r="BH154" s="173">
        <f>IF(N154="zníž. prenesená",J154,0)</f>
        <v>0</v>
      </c>
      <c r="BI154" s="173">
        <f>IF(N154="nulová",J154,0)</f>
        <v>0</v>
      </c>
      <c r="BJ154" s="16" t="s">
        <v>80</v>
      </c>
      <c r="BK154" s="173">
        <f>ROUND(I154*H154,2)</f>
        <v>0</v>
      </c>
      <c r="BL154" s="16" t="s">
        <v>135</v>
      </c>
      <c r="BM154" s="172" t="s">
        <v>176</v>
      </c>
    </row>
    <row r="155" spans="1:65" s="13" customFormat="1" x14ac:dyDescent="0.2">
      <c r="B155" s="174"/>
      <c r="D155" s="175" t="s">
        <v>137</v>
      </c>
      <c r="E155" s="176" t="s">
        <v>1</v>
      </c>
      <c r="F155" s="177" t="s">
        <v>177</v>
      </c>
      <c r="H155" s="178">
        <v>26.1</v>
      </c>
      <c r="I155" s="179"/>
      <c r="L155" s="174"/>
      <c r="M155" s="180"/>
      <c r="N155" s="181"/>
      <c r="O155" s="181"/>
      <c r="P155" s="181"/>
      <c r="Q155" s="181"/>
      <c r="R155" s="181"/>
      <c r="S155" s="181"/>
      <c r="T155" s="182"/>
      <c r="AT155" s="176" t="s">
        <v>137</v>
      </c>
      <c r="AU155" s="176" t="s">
        <v>80</v>
      </c>
      <c r="AV155" s="13" t="s">
        <v>80</v>
      </c>
      <c r="AW155" s="13" t="s">
        <v>28</v>
      </c>
      <c r="AX155" s="13" t="s">
        <v>76</v>
      </c>
      <c r="AY155" s="176" t="s">
        <v>128</v>
      </c>
    </row>
    <row r="156" spans="1:65" s="2" customFormat="1" ht="16.5" customHeight="1" x14ac:dyDescent="0.2">
      <c r="A156" s="31"/>
      <c r="B156" s="125"/>
      <c r="C156" s="191" t="s">
        <v>178</v>
      </c>
      <c r="D156" s="191" t="s">
        <v>179</v>
      </c>
      <c r="E156" s="192" t="s">
        <v>180</v>
      </c>
      <c r="F156" s="193" t="s">
        <v>181</v>
      </c>
      <c r="G156" s="194" t="s">
        <v>182</v>
      </c>
      <c r="H156" s="195">
        <v>13</v>
      </c>
      <c r="I156" s="196"/>
      <c r="J156" s="197">
        <f>ROUND(I156*H156,2)</f>
        <v>0</v>
      </c>
      <c r="K156" s="198"/>
      <c r="L156" s="199"/>
      <c r="M156" s="200" t="s">
        <v>1</v>
      </c>
      <c r="N156" s="201" t="s">
        <v>37</v>
      </c>
      <c r="O156" s="60"/>
      <c r="P156" s="170">
        <f>O156*H156</f>
        <v>0</v>
      </c>
      <c r="Q156" s="170">
        <v>4.6000000000000001E-4</v>
      </c>
      <c r="R156" s="170">
        <f>Q156*H156</f>
        <v>5.9800000000000001E-3</v>
      </c>
      <c r="S156" s="170">
        <v>0</v>
      </c>
      <c r="T156" s="171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72" t="s">
        <v>162</v>
      </c>
      <c r="AT156" s="172" t="s">
        <v>179</v>
      </c>
      <c r="AU156" s="172" t="s">
        <v>80</v>
      </c>
      <c r="AY156" s="16" t="s">
        <v>128</v>
      </c>
      <c r="BE156" s="173">
        <f>IF(N156="základná",J156,0)</f>
        <v>0</v>
      </c>
      <c r="BF156" s="173">
        <f>IF(N156="znížená",J156,0)</f>
        <v>0</v>
      </c>
      <c r="BG156" s="173">
        <f>IF(N156="zákl. prenesená",J156,0)</f>
        <v>0</v>
      </c>
      <c r="BH156" s="173">
        <f>IF(N156="zníž. prenesená",J156,0)</f>
        <v>0</v>
      </c>
      <c r="BI156" s="173">
        <f>IF(N156="nulová",J156,0)</f>
        <v>0</v>
      </c>
      <c r="BJ156" s="16" t="s">
        <v>80</v>
      </c>
      <c r="BK156" s="173">
        <f>ROUND(I156*H156,2)</f>
        <v>0</v>
      </c>
      <c r="BL156" s="16" t="s">
        <v>135</v>
      </c>
      <c r="BM156" s="172" t="s">
        <v>183</v>
      </c>
    </row>
    <row r="157" spans="1:65" s="13" customFormat="1" x14ac:dyDescent="0.2">
      <c r="B157" s="174"/>
      <c r="D157" s="175" t="s">
        <v>137</v>
      </c>
      <c r="E157" s="176" t="s">
        <v>1</v>
      </c>
      <c r="F157" s="177" t="s">
        <v>184</v>
      </c>
      <c r="H157" s="178">
        <v>13</v>
      </c>
      <c r="I157" s="179"/>
      <c r="L157" s="174"/>
      <c r="M157" s="180"/>
      <c r="N157" s="181"/>
      <c r="O157" s="181"/>
      <c r="P157" s="181"/>
      <c r="Q157" s="181"/>
      <c r="R157" s="181"/>
      <c r="S157" s="181"/>
      <c r="T157" s="182"/>
      <c r="AT157" s="176" t="s">
        <v>137</v>
      </c>
      <c r="AU157" s="176" t="s">
        <v>80</v>
      </c>
      <c r="AV157" s="13" t="s">
        <v>80</v>
      </c>
      <c r="AW157" s="13" t="s">
        <v>28</v>
      </c>
      <c r="AX157" s="13" t="s">
        <v>76</v>
      </c>
      <c r="AY157" s="176" t="s">
        <v>128</v>
      </c>
    </row>
    <row r="158" spans="1:65" s="2" customFormat="1" ht="16.5" customHeight="1" x14ac:dyDescent="0.2">
      <c r="A158" s="31"/>
      <c r="B158" s="125"/>
      <c r="C158" s="191" t="s">
        <v>185</v>
      </c>
      <c r="D158" s="191" t="s">
        <v>179</v>
      </c>
      <c r="E158" s="192" t="s">
        <v>186</v>
      </c>
      <c r="F158" s="193" t="s">
        <v>187</v>
      </c>
      <c r="G158" s="194" t="s">
        <v>188</v>
      </c>
      <c r="H158" s="195">
        <v>14</v>
      </c>
      <c r="I158" s="196"/>
      <c r="J158" s="197">
        <f>ROUND(I158*H158,2)</f>
        <v>0</v>
      </c>
      <c r="K158" s="198"/>
      <c r="L158" s="199"/>
      <c r="M158" s="200" t="s">
        <v>1</v>
      </c>
      <c r="N158" s="201" t="s">
        <v>37</v>
      </c>
      <c r="O158" s="60"/>
      <c r="P158" s="170">
        <f>O158*H158</f>
        <v>0</v>
      </c>
      <c r="Q158" s="170">
        <v>1.0000000000000001E-5</v>
      </c>
      <c r="R158" s="170">
        <f>Q158*H158</f>
        <v>1.4000000000000001E-4</v>
      </c>
      <c r="S158" s="170">
        <v>0</v>
      </c>
      <c r="T158" s="171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72" t="s">
        <v>162</v>
      </c>
      <c r="AT158" s="172" t="s">
        <v>179</v>
      </c>
      <c r="AU158" s="172" t="s">
        <v>80</v>
      </c>
      <c r="AY158" s="16" t="s">
        <v>128</v>
      </c>
      <c r="BE158" s="173">
        <f>IF(N158="základná",J158,0)</f>
        <v>0</v>
      </c>
      <c r="BF158" s="173">
        <f>IF(N158="znížená",J158,0)</f>
        <v>0</v>
      </c>
      <c r="BG158" s="173">
        <f>IF(N158="zákl. prenesená",J158,0)</f>
        <v>0</v>
      </c>
      <c r="BH158" s="173">
        <f>IF(N158="zníž. prenesená",J158,0)</f>
        <v>0</v>
      </c>
      <c r="BI158" s="173">
        <f>IF(N158="nulová",J158,0)</f>
        <v>0</v>
      </c>
      <c r="BJ158" s="16" t="s">
        <v>80</v>
      </c>
      <c r="BK158" s="173">
        <f>ROUND(I158*H158,2)</f>
        <v>0</v>
      </c>
      <c r="BL158" s="16" t="s">
        <v>135</v>
      </c>
      <c r="BM158" s="172" t="s">
        <v>189</v>
      </c>
    </row>
    <row r="159" spans="1:65" s="2" customFormat="1" ht="16.5" customHeight="1" x14ac:dyDescent="0.2">
      <c r="A159" s="31"/>
      <c r="B159" s="125"/>
      <c r="C159" s="191" t="s">
        <v>184</v>
      </c>
      <c r="D159" s="191" t="s">
        <v>179</v>
      </c>
      <c r="E159" s="192" t="s">
        <v>190</v>
      </c>
      <c r="F159" s="193" t="s">
        <v>191</v>
      </c>
      <c r="G159" s="194" t="s">
        <v>165</v>
      </c>
      <c r="H159" s="195">
        <v>2</v>
      </c>
      <c r="I159" s="196"/>
      <c r="J159" s="197">
        <f>ROUND(I159*H159,2)</f>
        <v>0</v>
      </c>
      <c r="K159" s="198"/>
      <c r="L159" s="199"/>
      <c r="M159" s="200" t="s">
        <v>1</v>
      </c>
      <c r="N159" s="201" t="s">
        <v>37</v>
      </c>
      <c r="O159" s="60"/>
      <c r="P159" s="170">
        <f>O159*H159</f>
        <v>0</v>
      </c>
      <c r="Q159" s="170">
        <v>4.4000000000000002E-4</v>
      </c>
      <c r="R159" s="170">
        <f>Q159*H159</f>
        <v>8.8000000000000003E-4</v>
      </c>
      <c r="S159" s="170">
        <v>0</v>
      </c>
      <c r="T159" s="171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72" t="s">
        <v>162</v>
      </c>
      <c r="AT159" s="172" t="s">
        <v>179</v>
      </c>
      <c r="AU159" s="172" t="s">
        <v>80</v>
      </c>
      <c r="AY159" s="16" t="s">
        <v>128</v>
      </c>
      <c r="BE159" s="173">
        <f>IF(N159="základná",J159,0)</f>
        <v>0</v>
      </c>
      <c r="BF159" s="173">
        <f>IF(N159="znížená",J159,0)</f>
        <v>0</v>
      </c>
      <c r="BG159" s="173">
        <f>IF(N159="zákl. prenesená",J159,0)</f>
        <v>0</v>
      </c>
      <c r="BH159" s="173">
        <f>IF(N159="zníž. prenesená",J159,0)</f>
        <v>0</v>
      </c>
      <c r="BI159" s="173">
        <f>IF(N159="nulová",J159,0)</f>
        <v>0</v>
      </c>
      <c r="BJ159" s="16" t="s">
        <v>80</v>
      </c>
      <c r="BK159" s="173">
        <f>ROUND(I159*H159,2)</f>
        <v>0</v>
      </c>
      <c r="BL159" s="16" t="s">
        <v>135</v>
      </c>
      <c r="BM159" s="172" t="s">
        <v>192</v>
      </c>
    </row>
    <row r="160" spans="1:65" s="2" customFormat="1" ht="16.5" customHeight="1" x14ac:dyDescent="0.2">
      <c r="A160" s="31"/>
      <c r="B160" s="125"/>
      <c r="C160" s="160" t="s">
        <v>193</v>
      </c>
      <c r="D160" s="160" t="s">
        <v>131</v>
      </c>
      <c r="E160" s="161" t="s">
        <v>194</v>
      </c>
      <c r="F160" s="162" t="s">
        <v>195</v>
      </c>
      <c r="G160" s="163" t="s">
        <v>165</v>
      </c>
      <c r="H160" s="164">
        <v>26.1</v>
      </c>
      <c r="I160" s="165"/>
      <c r="J160" s="166">
        <f>ROUND(I160*H160,2)</f>
        <v>0</v>
      </c>
      <c r="K160" s="167"/>
      <c r="L160" s="32"/>
      <c r="M160" s="168" t="s">
        <v>1</v>
      </c>
      <c r="N160" s="169" t="s">
        <v>37</v>
      </c>
      <c r="O160" s="60"/>
      <c r="P160" s="170">
        <f>O160*H160</f>
        <v>0</v>
      </c>
      <c r="Q160" s="170">
        <v>6.9999999999999994E-5</v>
      </c>
      <c r="R160" s="170">
        <f>Q160*H160</f>
        <v>1.8269999999999998E-3</v>
      </c>
      <c r="S160" s="170">
        <v>0</v>
      </c>
      <c r="T160" s="171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72" t="s">
        <v>135</v>
      </c>
      <c r="AT160" s="172" t="s">
        <v>131</v>
      </c>
      <c r="AU160" s="172" t="s">
        <v>80</v>
      </c>
      <c r="AY160" s="16" t="s">
        <v>128</v>
      </c>
      <c r="BE160" s="173">
        <f>IF(N160="základná",J160,0)</f>
        <v>0</v>
      </c>
      <c r="BF160" s="173">
        <f>IF(N160="znížená",J160,0)</f>
        <v>0</v>
      </c>
      <c r="BG160" s="173">
        <f>IF(N160="zákl. prenesená",J160,0)</f>
        <v>0</v>
      </c>
      <c r="BH160" s="173">
        <f>IF(N160="zníž. prenesená",J160,0)</f>
        <v>0</v>
      </c>
      <c r="BI160" s="173">
        <f>IF(N160="nulová",J160,0)</f>
        <v>0</v>
      </c>
      <c r="BJ160" s="16" t="s">
        <v>80</v>
      </c>
      <c r="BK160" s="173">
        <f>ROUND(I160*H160,2)</f>
        <v>0</v>
      </c>
      <c r="BL160" s="16" t="s">
        <v>135</v>
      </c>
      <c r="BM160" s="172" t="s">
        <v>196</v>
      </c>
    </row>
    <row r="161" spans="1:65" s="13" customFormat="1" x14ac:dyDescent="0.2">
      <c r="B161" s="174"/>
      <c r="D161" s="175" t="s">
        <v>137</v>
      </c>
      <c r="E161" s="176" t="s">
        <v>1</v>
      </c>
      <c r="F161" s="177" t="s">
        <v>177</v>
      </c>
      <c r="H161" s="178">
        <v>26.1</v>
      </c>
      <c r="I161" s="179"/>
      <c r="L161" s="174"/>
      <c r="M161" s="180"/>
      <c r="N161" s="181"/>
      <c r="O161" s="181"/>
      <c r="P161" s="181"/>
      <c r="Q161" s="181"/>
      <c r="R161" s="181"/>
      <c r="S161" s="181"/>
      <c r="T161" s="182"/>
      <c r="AT161" s="176" t="s">
        <v>137</v>
      </c>
      <c r="AU161" s="176" t="s">
        <v>80</v>
      </c>
      <c r="AV161" s="13" t="s">
        <v>80</v>
      </c>
      <c r="AW161" s="13" t="s">
        <v>28</v>
      </c>
      <c r="AX161" s="13" t="s">
        <v>76</v>
      </c>
      <c r="AY161" s="176" t="s">
        <v>128</v>
      </c>
    </row>
    <row r="162" spans="1:65" s="2" customFormat="1" ht="24.2" customHeight="1" x14ac:dyDescent="0.2">
      <c r="A162" s="31"/>
      <c r="B162" s="125"/>
      <c r="C162" s="160" t="s">
        <v>197</v>
      </c>
      <c r="D162" s="160" t="s">
        <v>131</v>
      </c>
      <c r="E162" s="161" t="s">
        <v>198</v>
      </c>
      <c r="F162" s="162" t="s">
        <v>199</v>
      </c>
      <c r="G162" s="163" t="s">
        <v>134</v>
      </c>
      <c r="H162" s="164">
        <v>71.37</v>
      </c>
      <c r="I162" s="165"/>
      <c r="J162" s="166">
        <f>ROUND(I162*H162,2)</f>
        <v>0</v>
      </c>
      <c r="K162" s="167"/>
      <c r="L162" s="32"/>
      <c r="M162" s="168" t="s">
        <v>1</v>
      </c>
      <c r="N162" s="169" t="s">
        <v>37</v>
      </c>
      <c r="O162" s="60"/>
      <c r="P162" s="170">
        <f>O162*H162</f>
        <v>0</v>
      </c>
      <c r="Q162" s="170">
        <v>1.0000000000000001E-5</v>
      </c>
      <c r="R162" s="170">
        <f>Q162*H162</f>
        <v>7.1370000000000005E-4</v>
      </c>
      <c r="S162" s="170">
        <v>6.0000000000000001E-3</v>
      </c>
      <c r="T162" s="171">
        <f>S162*H162</f>
        <v>0.42822000000000005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72" t="s">
        <v>135</v>
      </c>
      <c r="AT162" s="172" t="s">
        <v>131</v>
      </c>
      <c r="AU162" s="172" t="s">
        <v>80</v>
      </c>
      <c r="AY162" s="16" t="s">
        <v>128</v>
      </c>
      <c r="BE162" s="173">
        <f>IF(N162="základná",J162,0)</f>
        <v>0</v>
      </c>
      <c r="BF162" s="173">
        <f>IF(N162="znížená",J162,0)</f>
        <v>0</v>
      </c>
      <c r="BG162" s="173">
        <f>IF(N162="zákl. prenesená",J162,0)</f>
        <v>0</v>
      </c>
      <c r="BH162" s="173">
        <f>IF(N162="zníž. prenesená",J162,0)</f>
        <v>0</v>
      </c>
      <c r="BI162" s="173">
        <f>IF(N162="nulová",J162,0)</f>
        <v>0</v>
      </c>
      <c r="BJ162" s="16" t="s">
        <v>80</v>
      </c>
      <c r="BK162" s="173">
        <f>ROUND(I162*H162,2)</f>
        <v>0</v>
      </c>
      <c r="BL162" s="16" t="s">
        <v>135</v>
      </c>
      <c r="BM162" s="172" t="s">
        <v>200</v>
      </c>
    </row>
    <row r="163" spans="1:65" s="13" customFormat="1" x14ac:dyDescent="0.2">
      <c r="B163" s="174"/>
      <c r="D163" s="175" t="s">
        <v>137</v>
      </c>
      <c r="E163" s="176" t="s">
        <v>1</v>
      </c>
      <c r="F163" s="177" t="s">
        <v>81</v>
      </c>
      <c r="H163" s="178">
        <v>71.37</v>
      </c>
      <c r="I163" s="179"/>
      <c r="L163" s="174"/>
      <c r="M163" s="180"/>
      <c r="N163" s="181"/>
      <c r="O163" s="181"/>
      <c r="P163" s="181"/>
      <c r="Q163" s="181"/>
      <c r="R163" s="181"/>
      <c r="S163" s="181"/>
      <c r="T163" s="182"/>
      <c r="AT163" s="176" t="s">
        <v>137</v>
      </c>
      <c r="AU163" s="176" t="s">
        <v>80</v>
      </c>
      <c r="AV163" s="13" t="s">
        <v>80</v>
      </c>
      <c r="AW163" s="13" t="s">
        <v>28</v>
      </c>
      <c r="AX163" s="13" t="s">
        <v>76</v>
      </c>
      <c r="AY163" s="176" t="s">
        <v>128</v>
      </c>
    </row>
    <row r="164" spans="1:65" s="2" customFormat="1" ht="24.2" customHeight="1" x14ac:dyDescent="0.2">
      <c r="A164" s="31"/>
      <c r="B164" s="125"/>
      <c r="C164" s="160" t="s">
        <v>201</v>
      </c>
      <c r="D164" s="160" t="s">
        <v>131</v>
      </c>
      <c r="E164" s="161" t="s">
        <v>202</v>
      </c>
      <c r="F164" s="162" t="s">
        <v>203</v>
      </c>
      <c r="G164" s="163" t="s">
        <v>134</v>
      </c>
      <c r="H164" s="164">
        <v>142.74</v>
      </c>
      <c r="I164" s="165"/>
      <c r="J164" s="166">
        <f>ROUND(I164*H164,2)</f>
        <v>0</v>
      </c>
      <c r="K164" s="167"/>
      <c r="L164" s="32"/>
      <c r="M164" s="168" t="s">
        <v>1</v>
      </c>
      <c r="N164" s="169" t="s">
        <v>37</v>
      </c>
      <c r="O164" s="60"/>
      <c r="P164" s="170">
        <f>O164*H164</f>
        <v>0</v>
      </c>
      <c r="Q164" s="170">
        <v>0</v>
      </c>
      <c r="R164" s="170">
        <f>Q164*H164</f>
        <v>0</v>
      </c>
      <c r="S164" s="170">
        <v>2E-3</v>
      </c>
      <c r="T164" s="171">
        <f>S164*H164</f>
        <v>0.28548000000000001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72" t="s">
        <v>135</v>
      </c>
      <c r="AT164" s="172" t="s">
        <v>131</v>
      </c>
      <c r="AU164" s="172" t="s">
        <v>80</v>
      </c>
      <c r="AY164" s="16" t="s">
        <v>128</v>
      </c>
      <c r="BE164" s="173">
        <f>IF(N164="základná",J164,0)</f>
        <v>0</v>
      </c>
      <c r="BF164" s="173">
        <f>IF(N164="znížená",J164,0)</f>
        <v>0</v>
      </c>
      <c r="BG164" s="173">
        <f>IF(N164="zákl. prenesená",J164,0)</f>
        <v>0</v>
      </c>
      <c r="BH164" s="173">
        <f>IF(N164="zníž. prenesená",J164,0)</f>
        <v>0</v>
      </c>
      <c r="BI164" s="173">
        <f>IF(N164="nulová",J164,0)</f>
        <v>0</v>
      </c>
      <c r="BJ164" s="16" t="s">
        <v>80</v>
      </c>
      <c r="BK164" s="173">
        <f>ROUND(I164*H164,2)</f>
        <v>0</v>
      </c>
      <c r="BL164" s="16" t="s">
        <v>135</v>
      </c>
      <c r="BM164" s="172" t="s">
        <v>204</v>
      </c>
    </row>
    <row r="165" spans="1:65" s="13" customFormat="1" x14ac:dyDescent="0.2">
      <c r="B165" s="174"/>
      <c r="D165" s="175" t="s">
        <v>137</v>
      </c>
      <c r="E165" s="176" t="s">
        <v>1</v>
      </c>
      <c r="F165" s="177" t="s">
        <v>205</v>
      </c>
      <c r="H165" s="178">
        <v>142.74</v>
      </c>
      <c r="I165" s="179"/>
      <c r="L165" s="174"/>
      <c r="M165" s="180"/>
      <c r="N165" s="181"/>
      <c r="O165" s="181"/>
      <c r="P165" s="181"/>
      <c r="Q165" s="181"/>
      <c r="R165" s="181"/>
      <c r="S165" s="181"/>
      <c r="T165" s="182"/>
      <c r="AT165" s="176" t="s">
        <v>137</v>
      </c>
      <c r="AU165" s="176" t="s">
        <v>80</v>
      </c>
      <c r="AV165" s="13" t="s">
        <v>80</v>
      </c>
      <c r="AW165" s="13" t="s">
        <v>28</v>
      </c>
      <c r="AX165" s="13" t="s">
        <v>76</v>
      </c>
      <c r="AY165" s="176" t="s">
        <v>128</v>
      </c>
    </row>
    <row r="166" spans="1:65" s="2" customFormat="1" ht="37.9" customHeight="1" x14ac:dyDescent="0.2">
      <c r="A166" s="31"/>
      <c r="B166" s="125"/>
      <c r="C166" s="160" t="s">
        <v>206</v>
      </c>
      <c r="D166" s="160" t="s">
        <v>131</v>
      </c>
      <c r="E166" s="161" t="s">
        <v>207</v>
      </c>
      <c r="F166" s="162" t="s">
        <v>208</v>
      </c>
      <c r="G166" s="163" t="s">
        <v>134</v>
      </c>
      <c r="H166" s="164">
        <v>55</v>
      </c>
      <c r="I166" s="165"/>
      <c r="J166" s="166">
        <f>ROUND(I166*H166,2)</f>
        <v>0</v>
      </c>
      <c r="K166" s="167"/>
      <c r="L166" s="32"/>
      <c r="M166" s="168" t="s">
        <v>1</v>
      </c>
      <c r="N166" s="169" t="s">
        <v>37</v>
      </c>
      <c r="O166" s="60"/>
      <c r="P166" s="170">
        <f>O166*H166</f>
        <v>0</v>
      </c>
      <c r="Q166" s="170">
        <v>0</v>
      </c>
      <c r="R166" s="170">
        <f>Q166*H166</f>
        <v>0</v>
      </c>
      <c r="S166" s="170">
        <v>6.5000000000000002E-2</v>
      </c>
      <c r="T166" s="171">
        <f>S166*H166</f>
        <v>3.5750000000000002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72" t="s">
        <v>135</v>
      </c>
      <c r="AT166" s="172" t="s">
        <v>131</v>
      </c>
      <c r="AU166" s="172" t="s">
        <v>80</v>
      </c>
      <c r="AY166" s="16" t="s">
        <v>128</v>
      </c>
      <c r="BE166" s="173">
        <f>IF(N166="základná",J166,0)</f>
        <v>0</v>
      </c>
      <c r="BF166" s="173">
        <f>IF(N166="znížená",J166,0)</f>
        <v>0</v>
      </c>
      <c r="BG166" s="173">
        <f>IF(N166="zákl. prenesená",J166,0)</f>
        <v>0</v>
      </c>
      <c r="BH166" s="173">
        <f>IF(N166="zníž. prenesená",J166,0)</f>
        <v>0</v>
      </c>
      <c r="BI166" s="173">
        <f>IF(N166="nulová",J166,0)</f>
        <v>0</v>
      </c>
      <c r="BJ166" s="16" t="s">
        <v>80</v>
      </c>
      <c r="BK166" s="173">
        <f>ROUND(I166*H166,2)</f>
        <v>0</v>
      </c>
      <c r="BL166" s="16" t="s">
        <v>135</v>
      </c>
      <c r="BM166" s="172" t="s">
        <v>209</v>
      </c>
    </row>
    <row r="167" spans="1:65" s="13" customFormat="1" x14ac:dyDescent="0.2">
      <c r="B167" s="174"/>
      <c r="D167" s="175" t="s">
        <v>137</v>
      </c>
      <c r="E167" s="176" t="s">
        <v>1</v>
      </c>
      <c r="F167" s="177" t="s">
        <v>210</v>
      </c>
      <c r="H167" s="178">
        <v>55</v>
      </c>
      <c r="I167" s="179"/>
      <c r="L167" s="174"/>
      <c r="M167" s="180"/>
      <c r="N167" s="181"/>
      <c r="O167" s="181"/>
      <c r="P167" s="181"/>
      <c r="Q167" s="181"/>
      <c r="R167" s="181"/>
      <c r="S167" s="181"/>
      <c r="T167" s="182"/>
      <c r="AT167" s="176" t="s">
        <v>137</v>
      </c>
      <c r="AU167" s="176" t="s">
        <v>80</v>
      </c>
      <c r="AV167" s="13" t="s">
        <v>80</v>
      </c>
      <c r="AW167" s="13" t="s">
        <v>28</v>
      </c>
      <c r="AX167" s="13" t="s">
        <v>76</v>
      </c>
      <c r="AY167" s="176" t="s">
        <v>128</v>
      </c>
    </row>
    <row r="168" spans="1:65" s="2" customFormat="1" ht="37.9" customHeight="1" x14ac:dyDescent="0.2">
      <c r="A168" s="31"/>
      <c r="B168" s="125"/>
      <c r="C168" s="160" t="s">
        <v>211</v>
      </c>
      <c r="D168" s="160" t="s">
        <v>131</v>
      </c>
      <c r="E168" s="161" t="s">
        <v>212</v>
      </c>
      <c r="F168" s="162" t="s">
        <v>213</v>
      </c>
      <c r="G168" s="163" t="s">
        <v>134</v>
      </c>
      <c r="H168" s="164">
        <v>5.22</v>
      </c>
      <c r="I168" s="165"/>
      <c r="J168" s="166">
        <f>ROUND(I168*H168,2)</f>
        <v>0</v>
      </c>
      <c r="K168" s="167"/>
      <c r="L168" s="32"/>
      <c r="M168" s="168" t="s">
        <v>1</v>
      </c>
      <c r="N168" s="169" t="s">
        <v>37</v>
      </c>
      <c r="O168" s="60"/>
      <c r="P168" s="170">
        <f>O168*H168</f>
        <v>0</v>
      </c>
      <c r="Q168" s="170">
        <v>0</v>
      </c>
      <c r="R168" s="170">
        <f>Q168*H168</f>
        <v>0</v>
      </c>
      <c r="S168" s="170">
        <v>4.5999999999999999E-2</v>
      </c>
      <c r="T168" s="171">
        <f>S168*H168</f>
        <v>0.24011999999999997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72" t="s">
        <v>135</v>
      </c>
      <c r="AT168" s="172" t="s">
        <v>131</v>
      </c>
      <c r="AU168" s="172" t="s">
        <v>80</v>
      </c>
      <c r="AY168" s="16" t="s">
        <v>128</v>
      </c>
      <c r="BE168" s="173">
        <f>IF(N168="základná",J168,0)</f>
        <v>0</v>
      </c>
      <c r="BF168" s="173">
        <f>IF(N168="znížená",J168,0)</f>
        <v>0</v>
      </c>
      <c r="BG168" s="173">
        <f>IF(N168="zákl. prenesená",J168,0)</f>
        <v>0</v>
      </c>
      <c r="BH168" s="173">
        <f>IF(N168="zníž. prenesená",J168,0)</f>
        <v>0</v>
      </c>
      <c r="BI168" s="173">
        <f>IF(N168="nulová",J168,0)</f>
        <v>0</v>
      </c>
      <c r="BJ168" s="16" t="s">
        <v>80</v>
      </c>
      <c r="BK168" s="173">
        <f>ROUND(I168*H168,2)</f>
        <v>0</v>
      </c>
      <c r="BL168" s="16" t="s">
        <v>135</v>
      </c>
      <c r="BM168" s="172" t="s">
        <v>214</v>
      </c>
    </row>
    <row r="169" spans="1:65" s="13" customFormat="1" x14ac:dyDescent="0.2">
      <c r="B169" s="174"/>
      <c r="D169" s="175" t="s">
        <v>137</v>
      </c>
      <c r="E169" s="176" t="s">
        <v>1</v>
      </c>
      <c r="F169" s="177" t="s">
        <v>215</v>
      </c>
      <c r="H169" s="178">
        <v>5.22</v>
      </c>
      <c r="I169" s="179"/>
      <c r="L169" s="174"/>
      <c r="M169" s="180"/>
      <c r="N169" s="181"/>
      <c r="O169" s="181"/>
      <c r="P169" s="181"/>
      <c r="Q169" s="181"/>
      <c r="R169" s="181"/>
      <c r="S169" s="181"/>
      <c r="T169" s="182"/>
      <c r="AT169" s="176" t="s">
        <v>137</v>
      </c>
      <c r="AU169" s="176" t="s">
        <v>80</v>
      </c>
      <c r="AV169" s="13" t="s">
        <v>80</v>
      </c>
      <c r="AW169" s="13" t="s">
        <v>28</v>
      </c>
      <c r="AX169" s="13" t="s">
        <v>71</v>
      </c>
      <c r="AY169" s="176" t="s">
        <v>128</v>
      </c>
    </row>
    <row r="170" spans="1:65" s="14" customFormat="1" x14ac:dyDescent="0.2">
      <c r="B170" s="183"/>
      <c r="D170" s="175" t="s">
        <v>137</v>
      </c>
      <c r="E170" s="184" t="s">
        <v>1</v>
      </c>
      <c r="F170" s="185" t="s">
        <v>150</v>
      </c>
      <c r="H170" s="186">
        <v>5.22</v>
      </c>
      <c r="I170" s="187"/>
      <c r="L170" s="183"/>
      <c r="M170" s="188"/>
      <c r="N170" s="189"/>
      <c r="O170" s="189"/>
      <c r="P170" s="189"/>
      <c r="Q170" s="189"/>
      <c r="R170" s="189"/>
      <c r="S170" s="189"/>
      <c r="T170" s="190"/>
      <c r="AT170" s="184" t="s">
        <v>137</v>
      </c>
      <c r="AU170" s="184" t="s">
        <v>80</v>
      </c>
      <c r="AV170" s="14" t="s">
        <v>135</v>
      </c>
      <c r="AW170" s="14" t="s">
        <v>28</v>
      </c>
      <c r="AX170" s="14" t="s">
        <v>76</v>
      </c>
      <c r="AY170" s="184" t="s">
        <v>128</v>
      </c>
    </row>
    <row r="171" spans="1:65" s="2" customFormat="1" ht="24.2" customHeight="1" x14ac:dyDescent="0.2">
      <c r="A171" s="31"/>
      <c r="B171" s="125"/>
      <c r="C171" s="160" t="s">
        <v>216</v>
      </c>
      <c r="D171" s="160" t="s">
        <v>131</v>
      </c>
      <c r="E171" s="161" t="s">
        <v>217</v>
      </c>
      <c r="F171" s="162" t="s">
        <v>218</v>
      </c>
      <c r="G171" s="163" t="s">
        <v>219</v>
      </c>
      <c r="H171" s="164">
        <v>4.5289999999999999</v>
      </c>
      <c r="I171" s="165"/>
      <c r="J171" s="166">
        <f>ROUND(I171*H171,2)</f>
        <v>0</v>
      </c>
      <c r="K171" s="167"/>
      <c r="L171" s="32"/>
      <c r="M171" s="168" t="s">
        <v>1</v>
      </c>
      <c r="N171" s="169" t="s">
        <v>37</v>
      </c>
      <c r="O171" s="60"/>
      <c r="P171" s="170">
        <f>O171*H171</f>
        <v>0</v>
      </c>
      <c r="Q171" s="170">
        <v>0</v>
      </c>
      <c r="R171" s="170">
        <f>Q171*H171</f>
        <v>0</v>
      </c>
      <c r="S171" s="170">
        <v>0</v>
      </c>
      <c r="T171" s="171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72" t="s">
        <v>135</v>
      </c>
      <c r="AT171" s="172" t="s">
        <v>131</v>
      </c>
      <c r="AU171" s="172" t="s">
        <v>80</v>
      </c>
      <c r="AY171" s="16" t="s">
        <v>128</v>
      </c>
      <c r="BE171" s="173">
        <f>IF(N171="základná",J171,0)</f>
        <v>0</v>
      </c>
      <c r="BF171" s="173">
        <f>IF(N171="znížená",J171,0)</f>
        <v>0</v>
      </c>
      <c r="BG171" s="173">
        <f>IF(N171="zákl. prenesená",J171,0)</f>
        <v>0</v>
      </c>
      <c r="BH171" s="173">
        <f>IF(N171="zníž. prenesená",J171,0)</f>
        <v>0</v>
      </c>
      <c r="BI171" s="173">
        <f>IF(N171="nulová",J171,0)</f>
        <v>0</v>
      </c>
      <c r="BJ171" s="16" t="s">
        <v>80</v>
      </c>
      <c r="BK171" s="173">
        <f>ROUND(I171*H171,2)</f>
        <v>0</v>
      </c>
      <c r="BL171" s="16" t="s">
        <v>135</v>
      </c>
      <c r="BM171" s="172" t="s">
        <v>220</v>
      </c>
    </row>
    <row r="172" spans="1:65" s="2" customFormat="1" ht="21.75" customHeight="1" x14ac:dyDescent="0.2">
      <c r="A172" s="31"/>
      <c r="B172" s="125"/>
      <c r="C172" s="160" t="s">
        <v>7</v>
      </c>
      <c r="D172" s="160" t="s">
        <v>131</v>
      </c>
      <c r="E172" s="161" t="s">
        <v>221</v>
      </c>
      <c r="F172" s="162" t="s">
        <v>222</v>
      </c>
      <c r="G172" s="163" t="s">
        <v>219</v>
      </c>
      <c r="H172" s="164">
        <v>4.5289999999999999</v>
      </c>
      <c r="I172" s="165"/>
      <c r="J172" s="166">
        <f>ROUND(I172*H172,2)</f>
        <v>0</v>
      </c>
      <c r="K172" s="167"/>
      <c r="L172" s="32"/>
      <c r="M172" s="168" t="s">
        <v>1</v>
      </c>
      <c r="N172" s="169" t="s">
        <v>37</v>
      </c>
      <c r="O172" s="60"/>
      <c r="P172" s="170">
        <f>O172*H172</f>
        <v>0</v>
      </c>
      <c r="Q172" s="170">
        <v>0</v>
      </c>
      <c r="R172" s="170">
        <f>Q172*H172</f>
        <v>0</v>
      </c>
      <c r="S172" s="170">
        <v>0</v>
      </c>
      <c r="T172" s="171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72" t="s">
        <v>135</v>
      </c>
      <c r="AT172" s="172" t="s">
        <v>131</v>
      </c>
      <c r="AU172" s="172" t="s">
        <v>80</v>
      </c>
      <c r="AY172" s="16" t="s">
        <v>128</v>
      </c>
      <c r="BE172" s="173">
        <f>IF(N172="základná",J172,0)</f>
        <v>0</v>
      </c>
      <c r="BF172" s="173">
        <f>IF(N172="znížená",J172,0)</f>
        <v>0</v>
      </c>
      <c r="BG172" s="173">
        <f>IF(N172="zákl. prenesená",J172,0)</f>
        <v>0</v>
      </c>
      <c r="BH172" s="173">
        <f>IF(N172="zníž. prenesená",J172,0)</f>
        <v>0</v>
      </c>
      <c r="BI172" s="173">
        <f>IF(N172="nulová",J172,0)</f>
        <v>0</v>
      </c>
      <c r="BJ172" s="16" t="s">
        <v>80</v>
      </c>
      <c r="BK172" s="173">
        <f>ROUND(I172*H172,2)</f>
        <v>0</v>
      </c>
      <c r="BL172" s="16" t="s">
        <v>135</v>
      </c>
      <c r="BM172" s="172" t="s">
        <v>223</v>
      </c>
    </row>
    <row r="173" spans="1:65" s="2" customFormat="1" ht="24.2" customHeight="1" x14ac:dyDescent="0.2">
      <c r="A173" s="31"/>
      <c r="B173" s="125"/>
      <c r="C173" s="160" t="s">
        <v>224</v>
      </c>
      <c r="D173" s="160" t="s">
        <v>131</v>
      </c>
      <c r="E173" s="161" t="s">
        <v>225</v>
      </c>
      <c r="F173" s="162" t="s">
        <v>226</v>
      </c>
      <c r="G173" s="163" t="s">
        <v>219</v>
      </c>
      <c r="H173" s="164">
        <v>108.696</v>
      </c>
      <c r="I173" s="165"/>
      <c r="J173" s="166">
        <f>ROUND(I173*H173,2)</f>
        <v>0</v>
      </c>
      <c r="K173" s="167"/>
      <c r="L173" s="32"/>
      <c r="M173" s="168" t="s">
        <v>1</v>
      </c>
      <c r="N173" s="169" t="s">
        <v>37</v>
      </c>
      <c r="O173" s="60"/>
      <c r="P173" s="170">
        <f>O173*H173</f>
        <v>0</v>
      </c>
      <c r="Q173" s="170">
        <v>0</v>
      </c>
      <c r="R173" s="170">
        <f>Q173*H173</f>
        <v>0</v>
      </c>
      <c r="S173" s="170">
        <v>0</v>
      </c>
      <c r="T173" s="171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72" t="s">
        <v>135</v>
      </c>
      <c r="AT173" s="172" t="s">
        <v>131</v>
      </c>
      <c r="AU173" s="172" t="s">
        <v>80</v>
      </c>
      <c r="AY173" s="16" t="s">
        <v>128</v>
      </c>
      <c r="BE173" s="173">
        <f>IF(N173="základná",J173,0)</f>
        <v>0</v>
      </c>
      <c r="BF173" s="173">
        <f>IF(N173="znížená",J173,0)</f>
        <v>0</v>
      </c>
      <c r="BG173" s="173">
        <f>IF(N173="zákl. prenesená",J173,0)</f>
        <v>0</v>
      </c>
      <c r="BH173" s="173">
        <f>IF(N173="zníž. prenesená",J173,0)</f>
        <v>0</v>
      </c>
      <c r="BI173" s="173">
        <f>IF(N173="nulová",J173,0)</f>
        <v>0</v>
      </c>
      <c r="BJ173" s="16" t="s">
        <v>80</v>
      </c>
      <c r="BK173" s="173">
        <f>ROUND(I173*H173,2)</f>
        <v>0</v>
      </c>
      <c r="BL173" s="16" t="s">
        <v>135</v>
      </c>
      <c r="BM173" s="172" t="s">
        <v>227</v>
      </c>
    </row>
    <row r="174" spans="1:65" s="13" customFormat="1" x14ac:dyDescent="0.2">
      <c r="B174" s="174"/>
      <c r="D174" s="175" t="s">
        <v>137</v>
      </c>
      <c r="F174" s="177" t="s">
        <v>228</v>
      </c>
      <c r="H174" s="178">
        <v>108.696</v>
      </c>
      <c r="I174" s="179"/>
      <c r="L174" s="174"/>
      <c r="M174" s="180"/>
      <c r="N174" s="181"/>
      <c r="O174" s="181"/>
      <c r="P174" s="181"/>
      <c r="Q174" s="181"/>
      <c r="R174" s="181"/>
      <c r="S174" s="181"/>
      <c r="T174" s="182"/>
      <c r="AT174" s="176" t="s">
        <v>137</v>
      </c>
      <c r="AU174" s="176" t="s">
        <v>80</v>
      </c>
      <c r="AV174" s="13" t="s">
        <v>80</v>
      </c>
      <c r="AW174" s="13" t="s">
        <v>3</v>
      </c>
      <c r="AX174" s="13" t="s">
        <v>76</v>
      </c>
      <c r="AY174" s="176" t="s">
        <v>128</v>
      </c>
    </row>
    <row r="175" spans="1:65" s="2" customFormat="1" ht="24.2" customHeight="1" x14ac:dyDescent="0.2">
      <c r="A175" s="31"/>
      <c r="B175" s="125"/>
      <c r="C175" s="160" t="s">
        <v>229</v>
      </c>
      <c r="D175" s="160" t="s">
        <v>131</v>
      </c>
      <c r="E175" s="161" t="s">
        <v>230</v>
      </c>
      <c r="F175" s="162" t="s">
        <v>231</v>
      </c>
      <c r="G175" s="163" t="s">
        <v>219</v>
      </c>
      <c r="H175" s="164">
        <v>4.5289999999999999</v>
      </c>
      <c r="I175" s="165"/>
      <c r="J175" s="166">
        <f>ROUND(I175*H175,2)</f>
        <v>0</v>
      </c>
      <c r="K175" s="167"/>
      <c r="L175" s="32"/>
      <c r="M175" s="168" t="s">
        <v>1</v>
      </c>
      <c r="N175" s="169" t="s">
        <v>37</v>
      </c>
      <c r="O175" s="60"/>
      <c r="P175" s="170">
        <f>O175*H175</f>
        <v>0</v>
      </c>
      <c r="Q175" s="170">
        <v>0</v>
      </c>
      <c r="R175" s="170">
        <f>Q175*H175</f>
        <v>0</v>
      </c>
      <c r="S175" s="170">
        <v>0</v>
      </c>
      <c r="T175" s="171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72" t="s">
        <v>135</v>
      </c>
      <c r="AT175" s="172" t="s">
        <v>131</v>
      </c>
      <c r="AU175" s="172" t="s">
        <v>80</v>
      </c>
      <c r="AY175" s="16" t="s">
        <v>128</v>
      </c>
      <c r="BE175" s="173">
        <f>IF(N175="základná",J175,0)</f>
        <v>0</v>
      </c>
      <c r="BF175" s="173">
        <f>IF(N175="znížená",J175,0)</f>
        <v>0</v>
      </c>
      <c r="BG175" s="173">
        <f>IF(N175="zákl. prenesená",J175,0)</f>
        <v>0</v>
      </c>
      <c r="BH175" s="173">
        <f>IF(N175="zníž. prenesená",J175,0)</f>
        <v>0</v>
      </c>
      <c r="BI175" s="173">
        <f>IF(N175="nulová",J175,0)</f>
        <v>0</v>
      </c>
      <c r="BJ175" s="16" t="s">
        <v>80</v>
      </c>
      <c r="BK175" s="173">
        <f>ROUND(I175*H175,2)</f>
        <v>0</v>
      </c>
      <c r="BL175" s="16" t="s">
        <v>135</v>
      </c>
      <c r="BM175" s="172" t="s">
        <v>232</v>
      </c>
    </row>
    <row r="176" spans="1:65" s="2" customFormat="1" ht="24.2" customHeight="1" x14ac:dyDescent="0.2">
      <c r="A176" s="31"/>
      <c r="B176" s="125"/>
      <c r="C176" s="160" t="s">
        <v>233</v>
      </c>
      <c r="D176" s="160" t="s">
        <v>131</v>
      </c>
      <c r="E176" s="161" t="s">
        <v>234</v>
      </c>
      <c r="F176" s="162" t="s">
        <v>235</v>
      </c>
      <c r="G176" s="163" t="s">
        <v>219</v>
      </c>
      <c r="H176" s="164">
        <v>4.5289999999999999</v>
      </c>
      <c r="I176" s="165"/>
      <c r="J176" s="166">
        <f>ROUND(I176*H176,2)</f>
        <v>0</v>
      </c>
      <c r="K176" s="167"/>
      <c r="L176" s="32"/>
      <c r="M176" s="168" t="s">
        <v>1</v>
      </c>
      <c r="N176" s="169" t="s">
        <v>37</v>
      </c>
      <c r="O176" s="60"/>
      <c r="P176" s="170">
        <f>O176*H176</f>
        <v>0</v>
      </c>
      <c r="Q176" s="170">
        <v>0</v>
      </c>
      <c r="R176" s="170">
        <f>Q176*H176</f>
        <v>0</v>
      </c>
      <c r="S176" s="170">
        <v>0</v>
      </c>
      <c r="T176" s="171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72" t="s">
        <v>135</v>
      </c>
      <c r="AT176" s="172" t="s">
        <v>131</v>
      </c>
      <c r="AU176" s="172" t="s">
        <v>80</v>
      </c>
      <c r="AY176" s="16" t="s">
        <v>128</v>
      </c>
      <c r="BE176" s="173">
        <f>IF(N176="základná",J176,0)</f>
        <v>0</v>
      </c>
      <c r="BF176" s="173">
        <f>IF(N176="znížená",J176,0)</f>
        <v>0</v>
      </c>
      <c r="BG176" s="173">
        <f>IF(N176="zákl. prenesená",J176,0)</f>
        <v>0</v>
      </c>
      <c r="BH176" s="173">
        <f>IF(N176="zníž. prenesená",J176,0)</f>
        <v>0</v>
      </c>
      <c r="BI176" s="173">
        <f>IF(N176="nulová",J176,0)</f>
        <v>0</v>
      </c>
      <c r="BJ176" s="16" t="s">
        <v>80</v>
      </c>
      <c r="BK176" s="173">
        <f>ROUND(I176*H176,2)</f>
        <v>0</v>
      </c>
      <c r="BL176" s="16" t="s">
        <v>135</v>
      </c>
      <c r="BM176" s="172" t="s">
        <v>236</v>
      </c>
    </row>
    <row r="177" spans="1:65" s="2" customFormat="1" ht="24.2" customHeight="1" x14ac:dyDescent="0.2">
      <c r="A177" s="31"/>
      <c r="B177" s="125"/>
      <c r="C177" s="160" t="s">
        <v>237</v>
      </c>
      <c r="D177" s="160" t="s">
        <v>131</v>
      </c>
      <c r="E177" s="161" t="s">
        <v>238</v>
      </c>
      <c r="F177" s="162" t="s">
        <v>239</v>
      </c>
      <c r="G177" s="163" t="s">
        <v>219</v>
      </c>
      <c r="H177" s="164">
        <v>4.5289999999999999</v>
      </c>
      <c r="I177" s="165"/>
      <c r="J177" s="166">
        <f>ROUND(I177*H177,2)</f>
        <v>0</v>
      </c>
      <c r="K177" s="167"/>
      <c r="L177" s="32"/>
      <c r="M177" s="168" t="s">
        <v>1</v>
      </c>
      <c r="N177" s="169" t="s">
        <v>37</v>
      </c>
      <c r="O177" s="60"/>
      <c r="P177" s="170">
        <f>O177*H177</f>
        <v>0</v>
      </c>
      <c r="Q177" s="170">
        <v>0</v>
      </c>
      <c r="R177" s="170">
        <f>Q177*H177</f>
        <v>0</v>
      </c>
      <c r="S177" s="170">
        <v>0</v>
      </c>
      <c r="T177" s="171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72" t="s">
        <v>135</v>
      </c>
      <c r="AT177" s="172" t="s">
        <v>131</v>
      </c>
      <c r="AU177" s="172" t="s">
        <v>80</v>
      </c>
      <c r="AY177" s="16" t="s">
        <v>128</v>
      </c>
      <c r="BE177" s="173">
        <f>IF(N177="základná",J177,0)</f>
        <v>0</v>
      </c>
      <c r="BF177" s="173">
        <f>IF(N177="znížená",J177,0)</f>
        <v>0</v>
      </c>
      <c r="BG177" s="173">
        <f>IF(N177="zákl. prenesená",J177,0)</f>
        <v>0</v>
      </c>
      <c r="BH177" s="173">
        <f>IF(N177="zníž. prenesená",J177,0)</f>
        <v>0</v>
      </c>
      <c r="BI177" s="173">
        <f>IF(N177="nulová",J177,0)</f>
        <v>0</v>
      </c>
      <c r="BJ177" s="16" t="s">
        <v>80</v>
      </c>
      <c r="BK177" s="173">
        <f>ROUND(I177*H177,2)</f>
        <v>0</v>
      </c>
      <c r="BL177" s="16" t="s">
        <v>135</v>
      </c>
      <c r="BM177" s="172" t="s">
        <v>240</v>
      </c>
    </row>
    <row r="178" spans="1:65" s="12" customFormat="1" ht="22.9" customHeight="1" x14ac:dyDescent="0.2">
      <c r="B178" s="147"/>
      <c r="D178" s="148" t="s">
        <v>70</v>
      </c>
      <c r="E178" s="158" t="s">
        <v>241</v>
      </c>
      <c r="F178" s="158" t="s">
        <v>242</v>
      </c>
      <c r="I178" s="150"/>
      <c r="J178" s="159">
        <f>BK178</f>
        <v>0</v>
      </c>
      <c r="L178" s="147"/>
      <c r="M178" s="152"/>
      <c r="N178" s="153"/>
      <c r="O178" s="153"/>
      <c r="P178" s="154">
        <f>P179</f>
        <v>0</v>
      </c>
      <c r="Q178" s="153"/>
      <c r="R178" s="154">
        <f>R179</f>
        <v>0</v>
      </c>
      <c r="S178" s="153"/>
      <c r="T178" s="155">
        <f>T179</f>
        <v>0</v>
      </c>
      <c r="AR178" s="148" t="s">
        <v>76</v>
      </c>
      <c r="AT178" s="156" t="s">
        <v>70</v>
      </c>
      <c r="AU178" s="156" t="s">
        <v>76</v>
      </c>
      <c r="AY178" s="148" t="s">
        <v>128</v>
      </c>
      <c r="BK178" s="157">
        <f>BK179</f>
        <v>0</v>
      </c>
    </row>
    <row r="179" spans="1:65" s="2" customFormat="1" ht="24.2" customHeight="1" x14ac:dyDescent="0.2">
      <c r="A179" s="31"/>
      <c r="B179" s="125"/>
      <c r="C179" s="160" t="s">
        <v>243</v>
      </c>
      <c r="D179" s="160" t="s">
        <v>131</v>
      </c>
      <c r="E179" s="161" t="s">
        <v>244</v>
      </c>
      <c r="F179" s="162" t="s">
        <v>245</v>
      </c>
      <c r="G179" s="163" t="s">
        <v>219</v>
      </c>
      <c r="H179" s="164">
        <v>1.208</v>
      </c>
      <c r="I179" s="165"/>
      <c r="J179" s="166">
        <f>ROUND(I179*H179,2)</f>
        <v>0</v>
      </c>
      <c r="K179" s="167"/>
      <c r="L179" s="32"/>
      <c r="M179" s="168" t="s">
        <v>1</v>
      </c>
      <c r="N179" s="169" t="s">
        <v>37</v>
      </c>
      <c r="O179" s="60"/>
      <c r="P179" s="170">
        <f>O179*H179</f>
        <v>0</v>
      </c>
      <c r="Q179" s="170">
        <v>0</v>
      </c>
      <c r="R179" s="170">
        <f>Q179*H179</f>
        <v>0</v>
      </c>
      <c r="S179" s="170">
        <v>0</v>
      </c>
      <c r="T179" s="171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72" t="s">
        <v>135</v>
      </c>
      <c r="AT179" s="172" t="s">
        <v>131</v>
      </c>
      <c r="AU179" s="172" t="s">
        <v>80</v>
      </c>
      <c r="AY179" s="16" t="s">
        <v>128</v>
      </c>
      <c r="BE179" s="173">
        <f>IF(N179="základná",J179,0)</f>
        <v>0</v>
      </c>
      <c r="BF179" s="173">
        <f>IF(N179="znížená",J179,0)</f>
        <v>0</v>
      </c>
      <c r="BG179" s="173">
        <f>IF(N179="zákl. prenesená",J179,0)</f>
        <v>0</v>
      </c>
      <c r="BH179" s="173">
        <f>IF(N179="zníž. prenesená",J179,0)</f>
        <v>0</v>
      </c>
      <c r="BI179" s="173">
        <f>IF(N179="nulová",J179,0)</f>
        <v>0</v>
      </c>
      <c r="BJ179" s="16" t="s">
        <v>80</v>
      </c>
      <c r="BK179" s="173">
        <f>ROUND(I179*H179,2)</f>
        <v>0</v>
      </c>
      <c r="BL179" s="16" t="s">
        <v>135</v>
      </c>
      <c r="BM179" s="172" t="s">
        <v>246</v>
      </c>
    </row>
    <row r="180" spans="1:65" s="12" customFormat="1" ht="25.9" customHeight="1" x14ac:dyDescent="0.2">
      <c r="B180" s="147"/>
      <c r="D180" s="148" t="s">
        <v>70</v>
      </c>
      <c r="E180" s="149" t="s">
        <v>247</v>
      </c>
      <c r="F180" s="149" t="s">
        <v>248</v>
      </c>
      <c r="I180" s="150"/>
      <c r="J180" s="151">
        <f>BK180</f>
        <v>0</v>
      </c>
      <c r="L180" s="147"/>
      <c r="M180" s="152"/>
      <c r="N180" s="153"/>
      <c r="O180" s="153"/>
      <c r="P180" s="154">
        <f>P181+P187+P190+P196</f>
        <v>0</v>
      </c>
      <c r="Q180" s="153"/>
      <c r="R180" s="154">
        <f>R181+R187+R190+R196</f>
        <v>1.8003137000000002</v>
      </c>
      <c r="S180" s="153"/>
      <c r="T180" s="155">
        <f>T181+T187+T190+T196</f>
        <v>0</v>
      </c>
      <c r="AR180" s="148" t="s">
        <v>80</v>
      </c>
      <c r="AT180" s="156" t="s">
        <v>70</v>
      </c>
      <c r="AU180" s="156" t="s">
        <v>71</v>
      </c>
      <c r="AY180" s="148" t="s">
        <v>128</v>
      </c>
      <c r="BK180" s="157">
        <f>BK181+BK187+BK190+BK196</f>
        <v>0</v>
      </c>
    </row>
    <row r="181" spans="1:65" s="12" customFormat="1" ht="22.9" customHeight="1" x14ac:dyDescent="0.2">
      <c r="B181" s="147"/>
      <c r="D181" s="148" t="s">
        <v>70</v>
      </c>
      <c r="E181" s="158" t="s">
        <v>249</v>
      </c>
      <c r="F181" s="158" t="s">
        <v>250</v>
      </c>
      <c r="I181" s="150"/>
      <c r="J181" s="159">
        <f>BK181</f>
        <v>0</v>
      </c>
      <c r="L181" s="147"/>
      <c r="M181" s="152"/>
      <c r="N181" s="153"/>
      <c r="O181" s="153"/>
      <c r="P181" s="154">
        <f>SUM(P182:P186)</f>
        <v>0</v>
      </c>
      <c r="Q181" s="153"/>
      <c r="R181" s="154">
        <f>SUM(R182:R186)</f>
        <v>2.247E-2</v>
      </c>
      <c r="S181" s="153"/>
      <c r="T181" s="155">
        <f>SUM(T182:T186)</f>
        <v>0</v>
      </c>
      <c r="AR181" s="148" t="s">
        <v>80</v>
      </c>
      <c r="AT181" s="156" t="s">
        <v>70</v>
      </c>
      <c r="AU181" s="156" t="s">
        <v>76</v>
      </c>
      <c r="AY181" s="148" t="s">
        <v>128</v>
      </c>
      <c r="BK181" s="157">
        <f>SUM(BK182:BK186)</f>
        <v>0</v>
      </c>
    </row>
    <row r="182" spans="1:65" s="2" customFormat="1" ht="24.2" customHeight="1" x14ac:dyDescent="0.2">
      <c r="A182" s="31"/>
      <c r="B182" s="125"/>
      <c r="C182" s="160" t="s">
        <v>251</v>
      </c>
      <c r="D182" s="160" t="s">
        <v>131</v>
      </c>
      <c r="E182" s="161" t="s">
        <v>252</v>
      </c>
      <c r="F182" s="162" t="s">
        <v>253</v>
      </c>
      <c r="G182" s="163" t="s">
        <v>134</v>
      </c>
      <c r="H182" s="164">
        <v>5.22</v>
      </c>
      <c r="I182" s="165"/>
      <c r="J182" s="166">
        <f>ROUND(I182*H182,2)</f>
        <v>0</v>
      </c>
      <c r="K182" s="167"/>
      <c r="L182" s="32"/>
      <c r="M182" s="168" t="s">
        <v>1</v>
      </c>
      <c r="N182" s="169" t="s">
        <v>37</v>
      </c>
      <c r="O182" s="60"/>
      <c r="P182" s="170">
        <f>O182*H182</f>
        <v>0</v>
      </c>
      <c r="Q182" s="170">
        <v>4.0000000000000001E-3</v>
      </c>
      <c r="R182" s="170">
        <f>Q182*H182</f>
        <v>2.0879999999999999E-2</v>
      </c>
      <c r="S182" s="170">
        <v>0</v>
      </c>
      <c r="T182" s="171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72" t="s">
        <v>201</v>
      </c>
      <c r="AT182" s="172" t="s">
        <v>131</v>
      </c>
      <c r="AU182" s="172" t="s">
        <v>80</v>
      </c>
      <c r="AY182" s="16" t="s">
        <v>128</v>
      </c>
      <c r="BE182" s="173">
        <f>IF(N182="základná",J182,0)</f>
        <v>0</v>
      </c>
      <c r="BF182" s="173">
        <f>IF(N182="znížená",J182,0)</f>
        <v>0</v>
      </c>
      <c r="BG182" s="173">
        <f>IF(N182="zákl. prenesená",J182,0)</f>
        <v>0</v>
      </c>
      <c r="BH182" s="173">
        <f>IF(N182="zníž. prenesená",J182,0)</f>
        <v>0</v>
      </c>
      <c r="BI182" s="173">
        <f>IF(N182="nulová",J182,0)</f>
        <v>0</v>
      </c>
      <c r="BJ182" s="16" t="s">
        <v>80</v>
      </c>
      <c r="BK182" s="173">
        <f>ROUND(I182*H182,2)</f>
        <v>0</v>
      </c>
      <c r="BL182" s="16" t="s">
        <v>201</v>
      </c>
      <c r="BM182" s="172" t="s">
        <v>254</v>
      </c>
    </row>
    <row r="183" spans="1:65" s="13" customFormat="1" x14ac:dyDescent="0.2">
      <c r="B183" s="174"/>
      <c r="D183" s="175" t="s">
        <v>137</v>
      </c>
      <c r="E183" s="176" t="s">
        <v>1</v>
      </c>
      <c r="F183" s="177" t="s">
        <v>255</v>
      </c>
      <c r="H183" s="178">
        <v>5.22</v>
      </c>
      <c r="I183" s="179"/>
      <c r="L183" s="174"/>
      <c r="M183" s="180"/>
      <c r="N183" s="181"/>
      <c r="O183" s="181"/>
      <c r="P183" s="181"/>
      <c r="Q183" s="181"/>
      <c r="R183" s="181"/>
      <c r="S183" s="181"/>
      <c r="T183" s="182"/>
      <c r="AT183" s="176" t="s">
        <v>137</v>
      </c>
      <c r="AU183" s="176" t="s">
        <v>80</v>
      </c>
      <c r="AV183" s="13" t="s">
        <v>80</v>
      </c>
      <c r="AW183" s="13" t="s">
        <v>28</v>
      </c>
      <c r="AX183" s="13" t="s">
        <v>76</v>
      </c>
      <c r="AY183" s="176" t="s">
        <v>128</v>
      </c>
    </row>
    <row r="184" spans="1:65" s="2" customFormat="1" ht="24.2" customHeight="1" x14ac:dyDescent="0.2">
      <c r="A184" s="31"/>
      <c r="B184" s="125"/>
      <c r="C184" s="191" t="s">
        <v>256</v>
      </c>
      <c r="D184" s="191" t="s">
        <v>179</v>
      </c>
      <c r="E184" s="192" t="s">
        <v>257</v>
      </c>
      <c r="F184" s="193" t="s">
        <v>258</v>
      </c>
      <c r="G184" s="194" t="s">
        <v>259</v>
      </c>
      <c r="H184" s="195">
        <v>5.2999999999999999E-2</v>
      </c>
      <c r="I184" s="196"/>
      <c r="J184" s="197">
        <f>ROUND(I184*H184,2)</f>
        <v>0</v>
      </c>
      <c r="K184" s="198"/>
      <c r="L184" s="199"/>
      <c r="M184" s="200" t="s">
        <v>1</v>
      </c>
      <c r="N184" s="201" t="s">
        <v>37</v>
      </c>
      <c r="O184" s="60"/>
      <c r="P184" s="170">
        <f>O184*H184</f>
        <v>0</v>
      </c>
      <c r="Q184" s="170">
        <v>0.03</v>
      </c>
      <c r="R184" s="170">
        <f>Q184*H184</f>
        <v>1.5899999999999998E-3</v>
      </c>
      <c r="S184" s="170">
        <v>0</v>
      </c>
      <c r="T184" s="171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72" t="s">
        <v>260</v>
      </c>
      <c r="AT184" s="172" t="s">
        <v>179</v>
      </c>
      <c r="AU184" s="172" t="s">
        <v>80</v>
      </c>
      <c r="AY184" s="16" t="s">
        <v>128</v>
      </c>
      <c r="BE184" s="173">
        <f>IF(N184="základná",J184,0)</f>
        <v>0</v>
      </c>
      <c r="BF184" s="173">
        <f>IF(N184="znížená",J184,0)</f>
        <v>0</v>
      </c>
      <c r="BG184" s="173">
        <f>IF(N184="zákl. prenesená",J184,0)</f>
        <v>0</v>
      </c>
      <c r="BH184" s="173">
        <f>IF(N184="zníž. prenesená",J184,0)</f>
        <v>0</v>
      </c>
      <c r="BI184" s="173">
        <f>IF(N184="nulová",J184,0)</f>
        <v>0</v>
      </c>
      <c r="BJ184" s="16" t="s">
        <v>80</v>
      </c>
      <c r="BK184" s="173">
        <f>ROUND(I184*H184,2)</f>
        <v>0</v>
      </c>
      <c r="BL184" s="16" t="s">
        <v>201</v>
      </c>
      <c r="BM184" s="172" t="s">
        <v>261</v>
      </c>
    </row>
    <row r="185" spans="1:65" s="13" customFormat="1" x14ac:dyDescent="0.2">
      <c r="B185" s="174"/>
      <c r="D185" s="175" t="s">
        <v>137</v>
      </c>
      <c r="E185" s="176" t="s">
        <v>1</v>
      </c>
      <c r="F185" s="177" t="s">
        <v>262</v>
      </c>
      <c r="H185" s="178">
        <v>5.1999999999999998E-2</v>
      </c>
      <c r="I185" s="179"/>
      <c r="L185" s="174"/>
      <c r="M185" s="180"/>
      <c r="N185" s="181"/>
      <c r="O185" s="181"/>
      <c r="P185" s="181"/>
      <c r="Q185" s="181"/>
      <c r="R185" s="181"/>
      <c r="S185" s="181"/>
      <c r="T185" s="182"/>
      <c r="AT185" s="176" t="s">
        <v>137</v>
      </c>
      <c r="AU185" s="176" t="s">
        <v>80</v>
      </c>
      <c r="AV185" s="13" t="s">
        <v>80</v>
      </c>
      <c r="AW185" s="13" t="s">
        <v>28</v>
      </c>
      <c r="AX185" s="13" t="s">
        <v>76</v>
      </c>
      <c r="AY185" s="176" t="s">
        <v>128</v>
      </c>
    </row>
    <row r="186" spans="1:65" s="13" customFormat="1" x14ac:dyDescent="0.2">
      <c r="B186" s="174"/>
      <c r="D186" s="175" t="s">
        <v>137</v>
      </c>
      <c r="F186" s="177" t="s">
        <v>263</v>
      </c>
      <c r="H186" s="178">
        <v>5.2999999999999999E-2</v>
      </c>
      <c r="I186" s="179"/>
      <c r="L186" s="174"/>
      <c r="M186" s="180"/>
      <c r="N186" s="181"/>
      <c r="O186" s="181"/>
      <c r="P186" s="181"/>
      <c r="Q186" s="181"/>
      <c r="R186" s="181"/>
      <c r="S186" s="181"/>
      <c r="T186" s="182"/>
      <c r="AT186" s="176" t="s">
        <v>137</v>
      </c>
      <c r="AU186" s="176" t="s">
        <v>80</v>
      </c>
      <c r="AV186" s="13" t="s">
        <v>80</v>
      </c>
      <c r="AW186" s="13" t="s">
        <v>3</v>
      </c>
      <c r="AX186" s="13" t="s">
        <v>76</v>
      </c>
      <c r="AY186" s="176" t="s">
        <v>128</v>
      </c>
    </row>
    <row r="187" spans="1:65" s="12" customFormat="1" ht="22.9" customHeight="1" x14ac:dyDescent="0.2">
      <c r="B187" s="147"/>
      <c r="D187" s="148" t="s">
        <v>70</v>
      </c>
      <c r="E187" s="158" t="s">
        <v>264</v>
      </c>
      <c r="F187" s="158" t="s">
        <v>265</v>
      </c>
      <c r="I187" s="150"/>
      <c r="J187" s="159">
        <f>BK187</f>
        <v>0</v>
      </c>
      <c r="L187" s="147"/>
      <c r="M187" s="152"/>
      <c r="N187" s="153"/>
      <c r="O187" s="153"/>
      <c r="P187" s="154">
        <f>SUM(P188:P189)</f>
        <v>0</v>
      </c>
      <c r="Q187" s="153"/>
      <c r="R187" s="154">
        <f>SUM(R188:R189)</f>
        <v>2.5071E-2</v>
      </c>
      <c r="S187" s="153"/>
      <c r="T187" s="155">
        <f>SUM(T188:T189)</f>
        <v>0</v>
      </c>
      <c r="AR187" s="148" t="s">
        <v>80</v>
      </c>
      <c r="AT187" s="156" t="s">
        <v>70</v>
      </c>
      <c r="AU187" s="156" t="s">
        <v>76</v>
      </c>
      <c r="AY187" s="148" t="s">
        <v>128</v>
      </c>
      <c r="BK187" s="157">
        <f>SUM(BK188:BK189)</f>
        <v>0</v>
      </c>
    </row>
    <row r="188" spans="1:65" s="2" customFormat="1" ht="21.75" customHeight="1" x14ac:dyDescent="0.2">
      <c r="A188" s="31"/>
      <c r="B188" s="125"/>
      <c r="C188" s="160" t="s">
        <v>266</v>
      </c>
      <c r="D188" s="160" t="s">
        <v>131</v>
      </c>
      <c r="E188" s="161" t="s">
        <v>267</v>
      </c>
      <c r="F188" s="162" t="s">
        <v>268</v>
      </c>
      <c r="G188" s="163" t="s">
        <v>165</v>
      </c>
      <c r="H188" s="164">
        <v>18.3</v>
      </c>
      <c r="I188" s="165"/>
      <c r="J188" s="166">
        <f>ROUND(I188*H188,2)</f>
        <v>0</v>
      </c>
      <c r="K188" s="167"/>
      <c r="L188" s="32"/>
      <c r="M188" s="168" t="s">
        <v>1</v>
      </c>
      <c r="N188" s="169" t="s">
        <v>37</v>
      </c>
      <c r="O188" s="60"/>
      <c r="P188" s="170">
        <f>O188*H188</f>
        <v>0</v>
      </c>
      <c r="Q188" s="170">
        <v>1.3699999999999999E-3</v>
      </c>
      <c r="R188" s="170">
        <f>Q188*H188</f>
        <v>2.5071E-2</v>
      </c>
      <c r="S188" s="170">
        <v>0</v>
      </c>
      <c r="T188" s="171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72" t="s">
        <v>201</v>
      </c>
      <c r="AT188" s="172" t="s">
        <v>131</v>
      </c>
      <c r="AU188" s="172" t="s">
        <v>80</v>
      </c>
      <c r="AY188" s="16" t="s">
        <v>128</v>
      </c>
      <c r="BE188" s="173">
        <f>IF(N188="základná",J188,0)</f>
        <v>0</v>
      </c>
      <c r="BF188" s="173">
        <f>IF(N188="znížená",J188,0)</f>
        <v>0</v>
      </c>
      <c r="BG188" s="173">
        <f>IF(N188="zákl. prenesená",J188,0)</f>
        <v>0</v>
      </c>
      <c r="BH188" s="173">
        <f>IF(N188="zníž. prenesená",J188,0)</f>
        <v>0</v>
      </c>
      <c r="BI188" s="173">
        <f>IF(N188="nulová",J188,0)</f>
        <v>0</v>
      </c>
      <c r="BJ188" s="16" t="s">
        <v>80</v>
      </c>
      <c r="BK188" s="173">
        <f>ROUND(I188*H188,2)</f>
        <v>0</v>
      </c>
      <c r="BL188" s="16" t="s">
        <v>201</v>
      </c>
      <c r="BM188" s="172" t="s">
        <v>269</v>
      </c>
    </row>
    <row r="189" spans="1:65" s="2" customFormat="1" ht="24.2" customHeight="1" x14ac:dyDescent="0.2">
      <c r="A189" s="31"/>
      <c r="B189" s="125"/>
      <c r="C189" s="160" t="s">
        <v>270</v>
      </c>
      <c r="D189" s="160" t="s">
        <v>131</v>
      </c>
      <c r="E189" s="161" t="s">
        <v>271</v>
      </c>
      <c r="F189" s="162" t="s">
        <v>272</v>
      </c>
      <c r="G189" s="163" t="s">
        <v>273</v>
      </c>
      <c r="H189" s="202"/>
      <c r="I189" s="165"/>
      <c r="J189" s="166">
        <f>ROUND(I189*H189,2)</f>
        <v>0</v>
      </c>
      <c r="K189" s="167"/>
      <c r="L189" s="32"/>
      <c r="M189" s="168" t="s">
        <v>1</v>
      </c>
      <c r="N189" s="169" t="s">
        <v>37</v>
      </c>
      <c r="O189" s="60"/>
      <c r="P189" s="170">
        <f>O189*H189</f>
        <v>0</v>
      </c>
      <c r="Q189" s="170">
        <v>0</v>
      </c>
      <c r="R189" s="170">
        <f>Q189*H189</f>
        <v>0</v>
      </c>
      <c r="S189" s="170">
        <v>0</v>
      </c>
      <c r="T189" s="171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72" t="s">
        <v>201</v>
      </c>
      <c r="AT189" s="172" t="s">
        <v>131</v>
      </c>
      <c r="AU189" s="172" t="s">
        <v>80</v>
      </c>
      <c r="AY189" s="16" t="s">
        <v>128</v>
      </c>
      <c r="BE189" s="173">
        <f>IF(N189="základná",J189,0)</f>
        <v>0</v>
      </c>
      <c r="BF189" s="173">
        <f>IF(N189="znížená",J189,0)</f>
        <v>0</v>
      </c>
      <c r="BG189" s="173">
        <f>IF(N189="zákl. prenesená",J189,0)</f>
        <v>0</v>
      </c>
      <c r="BH189" s="173">
        <f>IF(N189="zníž. prenesená",J189,0)</f>
        <v>0</v>
      </c>
      <c r="BI189" s="173">
        <f>IF(N189="nulová",J189,0)</f>
        <v>0</v>
      </c>
      <c r="BJ189" s="16" t="s">
        <v>80</v>
      </c>
      <c r="BK189" s="173">
        <f>ROUND(I189*H189,2)</f>
        <v>0</v>
      </c>
      <c r="BL189" s="16" t="s">
        <v>201</v>
      </c>
      <c r="BM189" s="172" t="s">
        <v>274</v>
      </c>
    </row>
    <row r="190" spans="1:65" s="12" customFormat="1" ht="22.9" customHeight="1" x14ac:dyDescent="0.2">
      <c r="B190" s="147"/>
      <c r="D190" s="148" t="s">
        <v>70</v>
      </c>
      <c r="E190" s="158" t="s">
        <v>275</v>
      </c>
      <c r="F190" s="158" t="s">
        <v>276</v>
      </c>
      <c r="I190" s="150"/>
      <c r="J190" s="159">
        <f>BK190</f>
        <v>0</v>
      </c>
      <c r="L190" s="147"/>
      <c r="M190" s="152"/>
      <c r="N190" s="153"/>
      <c r="O190" s="153"/>
      <c r="P190" s="154">
        <f>SUM(P191:P195)</f>
        <v>0</v>
      </c>
      <c r="Q190" s="153"/>
      <c r="R190" s="154">
        <f>SUM(R191:R195)</f>
        <v>5.5999999999999999E-3</v>
      </c>
      <c r="S190" s="153"/>
      <c r="T190" s="155">
        <f>SUM(T191:T195)</f>
        <v>0</v>
      </c>
      <c r="AR190" s="148" t="s">
        <v>80</v>
      </c>
      <c r="AT190" s="156" t="s">
        <v>70</v>
      </c>
      <c r="AU190" s="156" t="s">
        <v>76</v>
      </c>
      <c r="AY190" s="148" t="s">
        <v>128</v>
      </c>
      <c r="BK190" s="157">
        <f>SUM(BK191:BK195)</f>
        <v>0</v>
      </c>
    </row>
    <row r="191" spans="1:65" s="2" customFormat="1" ht="24.2" customHeight="1" x14ac:dyDescent="0.2">
      <c r="A191" s="31"/>
      <c r="B191" s="125"/>
      <c r="C191" s="160" t="s">
        <v>277</v>
      </c>
      <c r="D191" s="160" t="s">
        <v>131</v>
      </c>
      <c r="E191" s="161" t="s">
        <v>278</v>
      </c>
      <c r="F191" s="162" t="s">
        <v>279</v>
      </c>
      <c r="G191" s="163" t="s">
        <v>188</v>
      </c>
      <c r="H191" s="164">
        <v>2</v>
      </c>
      <c r="I191" s="165"/>
      <c r="J191" s="166">
        <f>ROUND(I191*H191,2)</f>
        <v>0</v>
      </c>
      <c r="K191" s="167"/>
      <c r="L191" s="32"/>
      <c r="M191" s="168" t="s">
        <v>1</v>
      </c>
      <c r="N191" s="169" t="s">
        <v>37</v>
      </c>
      <c r="O191" s="60"/>
      <c r="P191" s="170">
        <f>O191*H191</f>
        <v>0</v>
      </c>
      <c r="Q191" s="170">
        <v>0</v>
      </c>
      <c r="R191" s="170">
        <f>Q191*H191</f>
        <v>0</v>
      </c>
      <c r="S191" s="170">
        <v>0</v>
      </c>
      <c r="T191" s="171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72" t="s">
        <v>201</v>
      </c>
      <c r="AT191" s="172" t="s">
        <v>131</v>
      </c>
      <c r="AU191" s="172" t="s">
        <v>80</v>
      </c>
      <c r="AY191" s="16" t="s">
        <v>128</v>
      </c>
      <c r="BE191" s="173">
        <f>IF(N191="základná",J191,0)</f>
        <v>0</v>
      </c>
      <c r="BF191" s="173">
        <f>IF(N191="znížená",J191,0)</f>
        <v>0</v>
      </c>
      <c r="BG191" s="173">
        <f>IF(N191="zákl. prenesená",J191,0)</f>
        <v>0</v>
      </c>
      <c r="BH191" s="173">
        <f>IF(N191="zníž. prenesená",J191,0)</f>
        <v>0</v>
      </c>
      <c r="BI191" s="173">
        <f>IF(N191="nulová",J191,0)</f>
        <v>0</v>
      </c>
      <c r="BJ191" s="16" t="s">
        <v>80</v>
      </c>
      <c r="BK191" s="173">
        <f>ROUND(I191*H191,2)</f>
        <v>0</v>
      </c>
      <c r="BL191" s="16" t="s">
        <v>201</v>
      </c>
      <c r="BM191" s="172" t="s">
        <v>280</v>
      </c>
    </row>
    <row r="192" spans="1:65" s="2" customFormat="1" ht="21.75" customHeight="1" x14ac:dyDescent="0.2">
      <c r="A192" s="31"/>
      <c r="B192" s="125"/>
      <c r="C192" s="191" t="s">
        <v>281</v>
      </c>
      <c r="D192" s="191" t="s">
        <v>179</v>
      </c>
      <c r="E192" s="192" t="s">
        <v>282</v>
      </c>
      <c r="F192" s="193" t="s">
        <v>283</v>
      </c>
      <c r="G192" s="194" t="s">
        <v>188</v>
      </c>
      <c r="H192" s="195">
        <v>2</v>
      </c>
      <c r="I192" s="196"/>
      <c r="J192" s="197">
        <f>ROUND(I192*H192,2)</f>
        <v>0</v>
      </c>
      <c r="K192" s="198"/>
      <c r="L192" s="199"/>
      <c r="M192" s="200" t="s">
        <v>1</v>
      </c>
      <c r="N192" s="201" t="s">
        <v>37</v>
      </c>
      <c r="O192" s="60"/>
      <c r="P192" s="170">
        <f>O192*H192</f>
        <v>0</v>
      </c>
      <c r="Q192" s="170">
        <v>2.8E-3</v>
      </c>
      <c r="R192" s="170">
        <f>Q192*H192</f>
        <v>5.5999999999999999E-3</v>
      </c>
      <c r="S192" s="170">
        <v>0</v>
      </c>
      <c r="T192" s="171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72" t="s">
        <v>260</v>
      </c>
      <c r="AT192" s="172" t="s">
        <v>179</v>
      </c>
      <c r="AU192" s="172" t="s">
        <v>80</v>
      </c>
      <c r="AY192" s="16" t="s">
        <v>128</v>
      </c>
      <c r="BE192" s="173">
        <f>IF(N192="základná",J192,0)</f>
        <v>0</v>
      </c>
      <c r="BF192" s="173">
        <f>IF(N192="znížená",J192,0)</f>
        <v>0</v>
      </c>
      <c r="BG192" s="173">
        <f>IF(N192="zákl. prenesená",J192,0)</f>
        <v>0</v>
      </c>
      <c r="BH192" s="173">
        <f>IF(N192="zníž. prenesená",J192,0)</f>
        <v>0</v>
      </c>
      <c r="BI192" s="173">
        <f>IF(N192="nulová",J192,0)</f>
        <v>0</v>
      </c>
      <c r="BJ192" s="16" t="s">
        <v>80</v>
      </c>
      <c r="BK192" s="173">
        <f>ROUND(I192*H192,2)</f>
        <v>0</v>
      </c>
      <c r="BL192" s="16" t="s">
        <v>201</v>
      </c>
      <c r="BM192" s="172" t="s">
        <v>284</v>
      </c>
    </row>
    <row r="193" spans="1:65" s="13" customFormat="1" x14ac:dyDescent="0.2">
      <c r="B193" s="174"/>
      <c r="D193" s="175" t="s">
        <v>137</v>
      </c>
      <c r="E193" s="176" t="s">
        <v>1</v>
      </c>
      <c r="F193" s="177" t="s">
        <v>80</v>
      </c>
      <c r="H193" s="178">
        <v>2</v>
      </c>
      <c r="I193" s="179"/>
      <c r="L193" s="174"/>
      <c r="M193" s="180"/>
      <c r="N193" s="181"/>
      <c r="O193" s="181"/>
      <c r="P193" s="181"/>
      <c r="Q193" s="181"/>
      <c r="R193" s="181"/>
      <c r="S193" s="181"/>
      <c r="T193" s="182"/>
      <c r="AT193" s="176" t="s">
        <v>137</v>
      </c>
      <c r="AU193" s="176" t="s">
        <v>80</v>
      </c>
      <c r="AV193" s="13" t="s">
        <v>80</v>
      </c>
      <c r="AW193" s="13" t="s">
        <v>28</v>
      </c>
      <c r="AX193" s="13" t="s">
        <v>76</v>
      </c>
      <c r="AY193" s="176" t="s">
        <v>128</v>
      </c>
    </row>
    <row r="194" spans="1:65" s="2" customFormat="1" ht="24.2" customHeight="1" x14ac:dyDescent="0.2">
      <c r="A194" s="31"/>
      <c r="B194" s="125"/>
      <c r="C194" s="160" t="s">
        <v>260</v>
      </c>
      <c r="D194" s="160" t="s">
        <v>131</v>
      </c>
      <c r="E194" s="161" t="s">
        <v>285</v>
      </c>
      <c r="F194" s="162" t="s">
        <v>286</v>
      </c>
      <c r="G194" s="163" t="s">
        <v>188</v>
      </c>
      <c r="H194" s="164">
        <v>2</v>
      </c>
      <c r="I194" s="165"/>
      <c r="J194" s="166">
        <f>ROUND(I194*H194,2)</f>
        <v>0</v>
      </c>
      <c r="K194" s="167"/>
      <c r="L194" s="32"/>
      <c r="M194" s="168" t="s">
        <v>1</v>
      </c>
      <c r="N194" s="169" t="s">
        <v>37</v>
      </c>
      <c r="O194" s="60"/>
      <c r="P194" s="170">
        <f>O194*H194</f>
        <v>0</v>
      </c>
      <c r="Q194" s="170">
        <v>0</v>
      </c>
      <c r="R194" s="170">
        <f>Q194*H194</f>
        <v>0</v>
      </c>
      <c r="S194" s="170">
        <v>0</v>
      </c>
      <c r="T194" s="171">
        <f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72" t="s">
        <v>201</v>
      </c>
      <c r="AT194" s="172" t="s">
        <v>131</v>
      </c>
      <c r="AU194" s="172" t="s">
        <v>80</v>
      </c>
      <c r="AY194" s="16" t="s">
        <v>128</v>
      </c>
      <c r="BE194" s="173">
        <f>IF(N194="základná",J194,0)</f>
        <v>0</v>
      </c>
      <c r="BF194" s="173">
        <f>IF(N194="znížená",J194,0)</f>
        <v>0</v>
      </c>
      <c r="BG194" s="173">
        <f>IF(N194="zákl. prenesená",J194,0)</f>
        <v>0</v>
      </c>
      <c r="BH194" s="173">
        <f>IF(N194="zníž. prenesená",J194,0)</f>
        <v>0</v>
      </c>
      <c r="BI194" s="173">
        <f>IF(N194="nulová",J194,0)</f>
        <v>0</v>
      </c>
      <c r="BJ194" s="16" t="s">
        <v>80</v>
      </c>
      <c r="BK194" s="173">
        <f>ROUND(I194*H194,2)</f>
        <v>0</v>
      </c>
      <c r="BL194" s="16" t="s">
        <v>201</v>
      </c>
      <c r="BM194" s="172" t="s">
        <v>287</v>
      </c>
    </row>
    <row r="195" spans="1:65" s="2" customFormat="1" ht="24.2" customHeight="1" x14ac:dyDescent="0.2">
      <c r="A195" s="31"/>
      <c r="B195" s="125"/>
      <c r="C195" s="160" t="s">
        <v>288</v>
      </c>
      <c r="D195" s="160" t="s">
        <v>131</v>
      </c>
      <c r="E195" s="161" t="s">
        <v>289</v>
      </c>
      <c r="F195" s="162" t="s">
        <v>290</v>
      </c>
      <c r="G195" s="163" t="s">
        <v>273</v>
      </c>
      <c r="H195" s="202"/>
      <c r="I195" s="165"/>
      <c r="J195" s="166">
        <f>ROUND(I195*H195,2)</f>
        <v>0</v>
      </c>
      <c r="K195" s="167"/>
      <c r="L195" s="32"/>
      <c r="M195" s="168" t="s">
        <v>1</v>
      </c>
      <c r="N195" s="169" t="s">
        <v>37</v>
      </c>
      <c r="O195" s="60"/>
      <c r="P195" s="170">
        <f>O195*H195</f>
        <v>0</v>
      </c>
      <c r="Q195" s="170">
        <v>0</v>
      </c>
      <c r="R195" s="170">
        <f>Q195*H195</f>
        <v>0</v>
      </c>
      <c r="S195" s="170">
        <v>0</v>
      </c>
      <c r="T195" s="171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72" t="s">
        <v>201</v>
      </c>
      <c r="AT195" s="172" t="s">
        <v>131</v>
      </c>
      <c r="AU195" s="172" t="s">
        <v>80</v>
      </c>
      <c r="AY195" s="16" t="s">
        <v>128</v>
      </c>
      <c r="BE195" s="173">
        <f>IF(N195="základná",J195,0)</f>
        <v>0</v>
      </c>
      <c r="BF195" s="173">
        <f>IF(N195="znížená",J195,0)</f>
        <v>0</v>
      </c>
      <c r="BG195" s="173">
        <f>IF(N195="zákl. prenesená",J195,0)</f>
        <v>0</v>
      </c>
      <c r="BH195" s="173">
        <f>IF(N195="zníž. prenesená",J195,0)</f>
        <v>0</v>
      </c>
      <c r="BI195" s="173">
        <f>IF(N195="nulová",J195,0)</f>
        <v>0</v>
      </c>
      <c r="BJ195" s="16" t="s">
        <v>80</v>
      </c>
      <c r="BK195" s="173">
        <f>ROUND(I195*H195,2)</f>
        <v>0</v>
      </c>
      <c r="BL195" s="16" t="s">
        <v>201</v>
      </c>
      <c r="BM195" s="172" t="s">
        <v>291</v>
      </c>
    </row>
    <row r="196" spans="1:65" s="12" customFormat="1" ht="22.9" customHeight="1" x14ac:dyDescent="0.2">
      <c r="B196" s="147"/>
      <c r="D196" s="148" t="s">
        <v>70</v>
      </c>
      <c r="E196" s="158" t="s">
        <v>292</v>
      </c>
      <c r="F196" s="158" t="s">
        <v>293</v>
      </c>
      <c r="I196" s="150"/>
      <c r="J196" s="159">
        <f>BK196</f>
        <v>0</v>
      </c>
      <c r="L196" s="147"/>
      <c r="M196" s="152"/>
      <c r="N196" s="153"/>
      <c r="O196" s="153"/>
      <c r="P196" s="154">
        <f>SUM(P197:P207)</f>
        <v>0</v>
      </c>
      <c r="Q196" s="153"/>
      <c r="R196" s="154">
        <f>SUM(R197:R207)</f>
        <v>1.7471727000000001</v>
      </c>
      <c r="S196" s="153"/>
      <c r="T196" s="155">
        <f>SUM(T197:T207)</f>
        <v>0</v>
      </c>
      <c r="AR196" s="148" t="s">
        <v>80</v>
      </c>
      <c r="AT196" s="156" t="s">
        <v>70</v>
      </c>
      <c r="AU196" s="156" t="s">
        <v>76</v>
      </c>
      <c r="AY196" s="148" t="s">
        <v>128</v>
      </c>
      <c r="BK196" s="157">
        <f>SUM(BK197:BK207)</f>
        <v>0</v>
      </c>
    </row>
    <row r="197" spans="1:65" s="2" customFormat="1" ht="33" customHeight="1" x14ac:dyDescent="0.2">
      <c r="A197" s="31"/>
      <c r="B197" s="125"/>
      <c r="C197" s="160" t="s">
        <v>294</v>
      </c>
      <c r="D197" s="160" t="s">
        <v>131</v>
      </c>
      <c r="E197" s="161" t="s">
        <v>295</v>
      </c>
      <c r="F197" s="162" t="s">
        <v>296</v>
      </c>
      <c r="G197" s="163" t="s">
        <v>165</v>
      </c>
      <c r="H197" s="164">
        <v>18.3</v>
      </c>
      <c r="I197" s="165"/>
      <c r="J197" s="166">
        <f>ROUND(I197*H197,2)</f>
        <v>0</v>
      </c>
      <c r="K197" s="167"/>
      <c r="L197" s="32"/>
      <c r="M197" s="168" t="s">
        <v>1</v>
      </c>
      <c r="N197" s="169" t="s">
        <v>37</v>
      </c>
      <c r="O197" s="60"/>
      <c r="P197" s="170">
        <f>O197*H197</f>
        <v>0</v>
      </c>
      <c r="Q197" s="170">
        <v>4.1000000000000003E-3</v>
      </c>
      <c r="R197" s="170">
        <f>Q197*H197</f>
        <v>7.5030000000000013E-2</v>
      </c>
      <c r="S197" s="170">
        <v>0</v>
      </c>
      <c r="T197" s="171">
        <f>S197*H197</f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72" t="s">
        <v>201</v>
      </c>
      <c r="AT197" s="172" t="s">
        <v>131</v>
      </c>
      <c r="AU197" s="172" t="s">
        <v>80</v>
      </c>
      <c r="AY197" s="16" t="s">
        <v>128</v>
      </c>
      <c r="BE197" s="173">
        <f>IF(N197="základná",J197,0)</f>
        <v>0</v>
      </c>
      <c r="BF197" s="173">
        <f>IF(N197="znížená",J197,0)</f>
        <v>0</v>
      </c>
      <c r="BG197" s="173">
        <f>IF(N197="zákl. prenesená",J197,0)</f>
        <v>0</v>
      </c>
      <c r="BH197" s="173">
        <f>IF(N197="zníž. prenesená",J197,0)</f>
        <v>0</v>
      </c>
      <c r="BI197" s="173">
        <f>IF(N197="nulová",J197,0)</f>
        <v>0</v>
      </c>
      <c r="BJ197" s="16" t="s">
        <v>80</v>
      </c>
      <c r="BK197" s="173">
        <f>ROUND(I197*H197,2)</f>
        <v>0</v>
      </c>
      <c r="BL197" s="16" t="s">
        <v>201</v>
      </c>
      <c r="BM197" s="172" t="s">
        <v>297</v>
      </c>
    </row>
    <row r="198" spans="1:65" s="13" customFormat="1" x14ac:dyDescent="0.2">
      <c r="B198" s="174"/>
      <c r="D198" s="175" t="s">
        <v>137</v>
      </c>
      <c r="E198" s="176" t="s">
        <v>1</v>
      </c>
      <c r="F198" s="177" t="s">
        <v>298</v>
      </c>
      <c r="H198" s="178">
        <v>18.3</v>
      </c>
      <c r="I198" s="179"/>
      <c r="L198" s="174"/>
      <c r="M198" s="180"/>
      <c r="N198" s="181"/>
      <c r="O198" s="181"/>
      <c r="P198" s="181"/>
      <c r="Q198" s="181"/>
      <c r="R198" s="181"/>
      <c r="S198" s="181"/>
      <c r="T198" s="182"/>
      <c r="AT198" s="176" t="s">
        <v>137</v>
      </c>
      <c r="AU198" s="176" t="s">
        <v>80</v>
      </c>
      <c r="AV198" s="13" t="s">
        <v>80</v>
      </c>
      <c r="AW198" s="13" t="s">
        <v>28</v>
      </c>
      <c r="AX198" s="13" t="s">
        <v>71</v>
      </c>
      <c r="AY198" s="176" t="s">
        <v>128</v>
      </c>
    </row>
    <row r="199" spans="1:65" s="14" customFormat="1" x14ac:dyDescent="0.2">
      <c r="B199" s="183"/>
      <c r="D199" s="175" t="s">
        <v>137</v>
      </c>
      <c r="E199" s="184" t="s">
        <v>78</v>
      </c>
      <c r="F199" s="185" t="s">
        <v>150</v>
      </c>
      <c r="H199" s="186">
        <v>18.3</v>
      </c>
      <c r="I199" s="187"/>
      <c r="L199" s="183"/>
      <c r="M199" s="188"/>
      <c r="N199" s="189"/>
      <c r="O199" s="189"/>
      <c r="P199" s="189"/>
      <c r="Q199" s="189"/>
      <c r="R199" s="189"/>
      <c r="S199" s="189"/>
      <c r="T199" s="190"/>
      <c r="AT199" s="184" t="s">
        <v>137</v>
      </c>
      <c r="AU199" s="184" t="s">
        <v>80</v>
      </c>
      <c r="AV199" s="14" t="s">
        <v>135</v>
      </c>
      <c r="AW199" s="14" t="s">
        <v>28</v>
      </c>
      <c r="AX199" s="14" t="s">
        <v>76</v>
      </c>
      <c r="AY199" s="184" t="s">
        <v>128</v>
      </c>
    </row>
    <row r="200" spans="1:65" s="2" customFormat="1" ht="49.15" customHeight="1" x14ac:dyDescent="0.2">
      <c r="A200" s="31"/>
      <c r="B200" s="125"/>
      <c r="C200" s="160" t="s">
        <v>299</v>
      </c>
      <c r="D200" s="160" t="s">
        <v>131</v>
      </c>
      <c r="E200" s="161" t="s">
        <v>300</v>
      </c>
      <c r="F200" s="162" t="s">
        <v>301</v>
      </c>
      <c r="G200" s="163" t="s">
        <v>134</v>
      </c>
      <c r="H200" s="164">
        <v>71.37</v>
      </c>
      <c r="I200" s="165"/>
      <c r="J200" s="166">
        <f>ROUND(I200*H200,2)</f>
        <v>0</v>
      </c>
      <c r="K200" s="167"/>
      <c r="L200" s="32"/>
      <c r="M200" s="168" t="s">
        <v>1</v>
      </c>
      <c r="N200" s="169" t="s">
        <v>37</v>
      </c>
      <c r="O200" s="60"/>
      <c r="P200" s="170">
        <f>O200*H200</f>
        <v>0</v>
      </c>
      <c r="Q200" s="170">
        <v>3.0699999999999998E-3</v>
      </c>
      <c r="R200" s="170">
        <f>Q200*H200</f>
        <v>0.21910589999999999</v>
      </c>
      <c r="S200" s="170">
        <v>0</v>
      </c>
      <c r="T200" s="171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72" t="s">
        <v>201</v>
      </c>
      <c r="AT200" s="172" t="s">
        <v>131</v>
      </c>
      <c r="AU200" s="172" t="s">
        <v>80</v>
      </c>
      <c r="AY200" s="16" t="s">
        <v>128</v>
      </c>
      <c r="BE200" s="173">
        <f>IF(N200="základná",J200,0)</f>
        <v>0</v>
      </c>
      <c r="BF200" s="173">
        <f>IF(N200="znížená",J200,0)</f>
        <v>0</v>
      </c>
      <c r="BG200" s="173">
        <f>IF(N200="zákl. prenesená",J200,0)</f>
        <v>0</v>
      </c>
      <c r="BH200" s="173">
        <f>IF(N200="zníž. prenesená",J200,0)</f>
        <v>0</v>
      </c>
      <c r="BI200" s="173">
        <f>IF(N200="nulová",J200,0)</f>
        <v>0</v>
      </c>
      <c r="BJ200" s="16" t="s">
        <v>80</v>
      </c>
      <c r="BK200" s="173">
        <f>ROUND(I200*H200,2)</f>
        <v>0</v>
      </c>
      <c r="BL200" s="16" t="s">
        <v>201</v>
      </c>
      <c r="BM200" s="172" t="s">
        <v>302</v>
      </c>
    </row>
    <row r="201" spans="1:65" s="13" customFormat="1" x14ac:dyDescent="0.2">
      <c r="B201" s="174"/>
      <c r="D201" s="175" t="s">
        <v>137</v>
      </c>
      <c r="E201" s="176" t="s">
        <v>1</v>
      </c>
      <c r="F201" s="177" t="s">
        <v>303</v>
      </c>
      <c r="H201" s="178">
        <v>71.37</v>
      </c>
      <c r="I201" s="179"/>
      <c r="L201" s="174"/>
      <c r="M201" s="180"/>
      <c r="N201" s="181"/>
      <c r="O201" s="181"/>
      <c r="P201" s="181"/>
      <c r="Q201" s="181"/>
      <c r="R201" s="181"/>
      <c r="S201" s="181"/>
      <c r="T201" s="182"/>
      <c r="AT201" s="176" t="s">
        <v>137</v>
      </c>
      <c r="AU201" s="176" t="s">
        <v>80</v>
      </c>
      <c r="AV201" s="13" t="s">
        <v>80</v>
      </c>
      <c r="AW201" s="13" t="s">
        <v>28</v>
      </c>
      <c r="AX201" s="13" t="s">
        <v>71</v>
      </c>
      <c r="AY201" s="176" t="s">
        <v>128</v>
      </c>
    </row>
    <row r="202" spans="1:65" s="14" customFormat="1" x14ac:dyDescent="0.2">
      <c r="B202" s="183"/>
      <c r="D202" s="175" t="s">
        <v>137</v>
      </c>
      <c r="E202" s="184" t="s">
        <v>81</v>
      </c>
      <c r="F202" s="185" t="s">
        <v>150</v>
      </c>
      <c r="H202" s="186">
        <v>71.37</v>
      </c>
      <c r="I202" s="187"/>
      <c r="L202" s="183"/>
      <c r="M202" s="188"/>
      <c r="N202" s="189"/>
      <c r="O202" s="189"/>
      <c r="P202" s="189"/>
      <c r="Q202" s="189"/>
      <c r="R202" s="189"/>
      <c r="S202" s="189"/>
      <c r="T202" s="190"/>
      <c r="AT202" s="184" t="s">
        <v>137</v>
      </c>
      <c r="AU202" s="184" t="s">
        <v>80</v>
      </c>
      <c r="AV202" s="14" t="s">
        <v>135</v>
      </c>
      <c r="AW202" s="14" t="s">
        <v>28</v>
      </c>
      <c r="AX202" s="14" t="s">
        <v>76</v>
      </c>
      <c r="AY202" s="184" t="s">
        <v>128</v>
      </c>
    </row>
    <row r="203" spans="1:65" s="2" customFormat="1" ht="24.2" customHeight="1" x14ac:dyDescent="0.2">
      <c r="A203" s="31"/>
      <c r="B203" s="125"/>
      <c r="C203" s="191" t="s">
        <v>304</v>
      </c>
      <c r="D203" s="191" t="s">
        <v>179</v>
      </c>
      <c r="E203" s="192" t="s">
        <v>305</v>
      </c>
      <c r="F203" s="193" t="s">
        <v>306</v>
      </c>
      <c r="G203" s="194" t="s">
        <v>134</v>
      </c>
      <c r="H203" s="195">
        <v>75.679000000000002</v>
      </c>
      <c r="I203" s="196"/>
      <c r="J203" s="197">
        <f>ROUND(I203*H203,2)</f>
        <v>0</v>
      </c>
      <c r="K203" s="198"/>
      <c r="L203" s="199"/>
      <c r="M203" s="200" t="s">
        <v>1</v>
      </c>
      <c r="N203" s="201" t="s">
        <v>37</v>
      </c>
      <c r="O203" s="60"/>
      <c r="P203" s="170">
        <f>O203*H203</f>
        <v>0</v>
      </c>
      <c r="Q203" s="170">
        <v>1.9199999999999998E-2</v>
      </c>
      <c r="R203" s="170">
        <f>Q203*H203</f>
        <v>1.4530368</v>
      </c>
      <c r="S203" s="170">
        <v>0</v>
      </c>
      <c r="T203" s="171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72" t="s">
        <v>260</v>
      </c>
      <c r="AT203" s="172" t="s">
        <v>179</v>
      </c>
      <c r="AU203" s="172" t="s">
        <v>80</v>
      </c>
      <c r="AY203" s="16" t="s">
        <v>128</v>
      </c>
      <c r="BE203" s="173">
        <f>IF(N203="základná",J203,0)</f>
        <v>0</v>
      </c>
      <c r="BF203" s="173">
        <f>IF(N203="znížená",J203,0)</f>
        <v>0</v>
      </c>
      <c r="BG203" s="173">
        <f>IF(N203="zákl. prenesená",J203,0)</f>
        <v>0</v>
      </c>
      <c r="BH203" s="173">
        <f>IF(N203="zníž. prenesená",J203,0)</f>
        <v>0</v>
      </c>
      <c r="BI203" s="173">
        <f>IF(N203="nulová",J203,0)</f>
        <v>0</v>
      </c>
      <c r="BJ203" s="16" t="s">
        <v>80</v>
      </c>
      <c r="BK203" s="173">
        <f>ROUND(I203*H203,2)</f>
        <v>0</v>
      </c>
      <c r="BL203" s="16" t="s">
        <v>201</v>
      </c>
      <c r="BM203" s="172" t="s">
        <v>307</v>
      </c>
    </row>
    <row r="204" spans="1:65" s="13" customFormat="1" x14ac:dyDescent="0.2">
      <c r="B204" s="174"/>
      <c r="D204" s="175" t="s">
        <v>137</v>
      </c>
      <c r="E204" s="176" t="s">
        <v>1</v>
      </c>
      <c r="F204" s="177" t="s">
        <v>308</v>
      </c>
      <c r="H204" s="178">
        <v>72.796999999999997</v>
      </c>
      <c r="I204" s="179"/>
      <c r="L204" s="174"/>
      <c r="M204" s="180"/>
      <c r="N204" s="181"/>
      <c r="O204" s="181"/>
      <c r="P204" s="181"/>
      <c r="Q204" s="181"/>
      <c r="R204" s="181"/>
      <c r="S204" s="181"/>
      <c r="T204" s="182"/>
      <c r="AT204" s="176" t="s">
        <v>137</v>
      </c>
      <c r="AU204" s="176" t="s">
        <v>80</v>
      </c>
      <c r="AV204" s="13" t="s">
        <v>80</v>
      </c>
      <c r="AW204" s="13" t="s">
        <v>28</v>
      </c>
      <c r="AX204" s="13" t="s">
        <v>71</v>
      </c>
      <c r="AY204" s="176" t="s">
        <v>128</v>
      </c>
    </row>
    <row r="205" spans="1:65" s="13" customFormat="1" x14ac:dyDescent="0.2">
      <c r="B205" s="174"/>
      <c r="D205" s="175" t="s">
        <v>137</v>
      </c>
      <c r="E205" s="176" t="s">
        <v>1</v>
      </c>
      <c r="F205" s="177" t="s">
        <v>309</v>
      </c>
      <c r="H205" s="178">
        <v>2.8820000000000001</v>
      </c>
      <c r="I205" s="179"/>
      <c r="L205" s="174"/>
      <c r="M205" s="180"/>
      <c r="N205" s="181"/>
      <c r="O205" s="181"/>
      <c r="P205" s="181"/>
      <c r="Q205" s="181"/>
      <c r="R205" s="181"/>
      <c r="S205" s="181"/>
      <c r="T205" s="182"/>
      <c r="AT205" s="176" t="s">
        <v>137</v>
      </c>
      <c r="AU205" s="176" t="s">
        <v>80</v>
      </c>
      <c r="AV205" s="13" t="s">
        <v>80</v>
      </c>
      <c r="AW205" s="13" t="s">
        <v>28</v>
      </c>
      <c r="AX205" s="13" t="s">
        <v>71</v>
      </c>
      <c r="AY205" s="176" t="s">
        <v>128</v>
      </c>
    </row>
    <row r="206" spans="1:65" s="14" customFormat="1" x14ac:dyDescent="0.2">
      <c r="B206" s="183"/>
      <c r="D206" s="175" t="s">
        <v>137</v>
      </c>
      <c r="E206" s="184" t="s">
        <v>1</v>
      </c>
      <c r="F206" s="185" t="s">
        <v>150</v>
      </c>
      <c r="H206" s="186">
        <v>75.679000000000002</v>
      </c>
      <c r="I206" s="187"/>
      <c r="L206" s="183"/>
      <c r="M206" s="188"/>
      <c r="N206" s="189"/>
      <c r="O206" s="189"/>
      <c r="P206" s="189"/>
      <c r="Q206" s="189"/>
      <c r="R206" s="189"/>
      <c r="S206" s="189"/>
      <c r="T206" s="190"/>
      <c r="AT206" s="184" t="s">
        <v>137</v>
      </c>
      <c r="AU206" s="184" t="s">
        <v>80</v>
      </c>
      <c r="AV206" s="14" t="s">
        <v>135</v>
      </c>
      <c r="AW206" s="14" t="s">
        <v>28</v>
      </c>
      <c r="AX206" s="14" t="s">
        <v>76</v>
      </c>
      <c r="AY206" s="184" t="s">
        <v>128</v>
      </c>
    </row>
    <row r="207" spans="1:65" s="2" customFormat="1" ht="24.2" customHeight="1" x14ac:dyDescent="0.2">
      <c r="A207" s="31"/>
      <c r="B207" s="125"/>
      <c r="C207" s="160" t="s">
        <v>310</v>
      </c>
      <c r="D207" s="160" t="s">
        <v>131</v>
      </c>
      <c r="E207" s="161" t="s">
        <v>311</v>
      </c>
      <c r="F207" s="162" t="s">
        <v>312</v>
      </c>
      <c r="G207" s="163" t="s">
        <v>273</v>
      </c>
      <c r="H207" s="202"/>
      <c r="I207" s="165"/>
      <c r="J207" s="166">
        <f>ROUND(I207*H207,2)</f>
        <v>0</v>
      </c>
      <c r="K207" s="167"/>
      <c r="L207" s="32"/>
      <c r="M207" s="203" t="s">
        <v>1</v>
      </c>
      <c r="N207" s="204" t="s">
        <v>37</v>
      </c>
      <c r="O207" s="205"/>
      <c r="P207" s="206">
        <f>O207*H207</f>
        <v>0</v>
      </c>
      <c r="Q207" s="206">
        <v>0</v>
      </c>
      <c r="R207" s="206">
        <f>Q207*H207</f>
        <v>0</v>
      </c>
      <c r="S207" s="206">
        <v>0</v>
      </c>
      <c r="T207" s="207">
        <f>S207*H207</f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72" t="s">
        <v>201</v>
      </c>
      <c r="AT207" s="172" t="s">
        <v>131</v>
      </c>
      <c r="AU207" s="172" t="s">
        <v>80</v>
      </c>
      <c r="AY207" s="16" t="s">
        <v>128</v>
      </c>
      <c r="BE207" s="173">
        <f>IF(N207="základná",J207,0)</f>
        <v>0</v>
      </c>
      <c r="BF207" s="173">
        <f>IF(N207="znížená",J207,0)</f>
        <v>0</v>
      </c>
      <c r="BG207" s="173">
        <f>IF(N207="zákl. prenesená",J207,0)</f>
        <v>0</v>
      </c>
      <c r="BH207" s="173">
        <f>IF(N207="zníž. prenesená",J207,0)</f>
        <v>0</v>
      </c>
      <c r="BI207" s="173">
        <f>IF(N207="nulová",J207,0)</f>
        <v>0</v>
      </c>
      <c r="BJ207" s="16" t="s">
        <v>80</v>
      </c>
      <c r="BK207" s="173">
        <f>ROUND(I207*H207,2)</f>
        <v>0</v>
      </c>
      <c r="BL207" s="16" t="s">
        <v>201</v>
      </c>
      <c r="BM207" s="172" t="s">
        <v>313</v>
      </c>
    </row>
    <row r="208" spans="1:65" s="2" customFormat="1" ht="6.95" customHeight="1" x14ac:dyDescent="0.2">
      <c r="A208" s="31"/>
      <c r="B208" s="49"/>
      <c r="C208" s="50"/>
      <c r="D208" s="50"/>
      <c r="E208" s="50"/>
      <c r="F208" s="50"/>
      <c r="G208" s="50"/>
      <c r="H208" s="50"/>
      <c r="I208" s="50"/>
      <c r="J208" s="50"/>
      <c r="K208" s="50"/>
      <c r="L208" s="32"/>
      <c r="M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</row>
  </sheetData>
  <autoFilter ref="C130:K207"/>
  <mergeCells count="11">
    <mergeCell ref="L2:V2"/>
    <mergeCell ref="E85:I85"/>
    <mergeCell ref="E123:I123"/>
    <mergeCell ref="E7:I7"/>
    <mergeCell ref="D108:F108"/>
    <mergeCell ref="D109:F109"/>
    <mergeCell ref="D110:F110"/>
    <mergeCell ref="D111:F111"/>
    <mergeCell ref="E16:H16"/>
    <mergeCell ref="E25:H25"/>
    <mergeCell ref="D107:F10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showGridLines="0" workbookViewId="0">
      <selection activeCell="D10" sqref="D10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25" style="1" customWidth="1"/>
    <col min="4" max="4" width="75.83203125" style="1" customWidth="1"/>
    <col min="5" max="5" width="13.33203125" style="1" customWidth="1"/>
    <col min="6" max="6" width="20" style="1" customWidth="1"/>
    <col min="7" max="7" width="1.6640625" style="1" customWidth="1"/>
    <col min="8" max="8" width="8.33203125" style="1" customWidth="1"/>
  </cols>
  <sheetData>
    <row r="1" spans="1:8" s="1" customFormat="1" ht="11.25" customHeight="1" x14ac:dyDescent="0.2"/>
    <row r="2" spans="1:8" s="1" customFormat="1" ht="36.950000000000003" customHeight="1" x14ac:dyDescent="0.2"/>
    <row r="3" spans="1:8" s="1" customFormat="1" ht="6.95" customHeight="1" x14ac:dyDescent="0.2">
      <c r="B3" s="17"/>
      <c r="C3" s="18"/>
      <c r="D3" s="18"/>
      <c r="E3" s="18"/>
      <c r="F3" s="18"/>
      <c r="G3" s="18"/>
      <c r="H3" s="19"/>
    </row>
    <row r="4" spans="1:8" s="1" customFormat="1" ht="24.95" customHeight="1" x14ac:dyDescent="0.2">
      <c r="B4" s="19"/>
      <c r="C4" s="20" t="s">
        <v>314</v>
      </c>
      <c r="H4" s="19"/>
    </row>
    <row r="5" spans="1:8" s="1" customFormat="1" ht="12" customHeight="1" x14ac:dyDescent="0.2">
      <c r="B5" s="19"/>
      <c r="C5" s="23" t="s">
        <v>12</v>
      </c>
      <c r="D5" s="254" t="s">
        <v>13</v>
      </c>
      <c r="E5" s="218"/>
      <c r="F5" s="218"/>
      <c r="H5" s="19"/>
    </row>
    <row r="6" spans="1:8" s="1" customFormat="1" ht="36.950000000000003" customHeight="1" x14ac:dyDescent="0.2">
      <c r="B6" s="19"/>
      <c r="C6" s="25" t="s">
        <v>15</v>
      </c>
      <c r="D6" s="251" t="s">
        <v>322</v>
      </c>
      <c r="E6" s="218"/>
      <c r="F6" s="218"/>
      <c r="H6" s="19"/>
    </row>
    <row r="7" spans="1:8" s="1" customFormat="1" ht="16.5" customHeight="1" x14ac:dyDescent="0.2">
      <c r="B7" s="19"/>
      <c r="C7" s="26" t="s">
        <v>20</v>
      </c>
      <c r="D7" s="57">
        <f>'Rekapitulácia stavby'!AN8</f>
        <v>44437</v>
      </c>
      <c r="H7" s="19"/>
    </row>
    <row r="8" spans="1:8" s="2" customFormat="1" ht="10.9" customHeight="1" x14ac:dyDescent="0.2">
      <c r="A8" s="31"/>
      <c r="B8" s="32"/>
      <c r="C8" s="31"/>
      <c r="D8" s="31"/>
      <c r="E8" s="31"/>
      <c r="F8" s="31"/>
      <c r="G8" s="31"/>
      <c r="H8" s="32"/>
    </row>
    <row r="9" spans="1:8" s="11" customFormat="1" ht="29.25" customHeight="1" x14ac:dyDescent="0.2">
      <c r="A9" s="136"/>
      <c r="B9" s="137"/>
      <c r="C9" s="138" t="s">
        <v>52</v>
      </c>
      <c r="D9" s="139" t="s">
        <v>53</v>
      </c>
      <c r="E9" s="139" t="s">
        <v>116</v>
      </c>
      <c r="F9" s="140" t="s">
        <v>315</v>
      </c>
      <c r="G9" s="136"/>
      <c r="H9" s="137"/>
    </row>
    <row r="10" spans="1:8" s="2" customFormat="1" ht="26.45" customHeight="1" x14ac:dyDescent="0.2">
      <c r="A10" s="31"/>
      <c r="B10" s="32"/>
      <c r="C10" s="208" t="s">
        <v>13</v>
      </c>
      <c r="D10" s="208" t="s">
        <v>322</v>
      </c>
      <c r="E10" s="31"/>
      <c r="F10" s="31"/>
      <c r="G10" s="31"/>
      <c r="H10" s="32"/>
    </row>
    <row r="11" spans="1:8" s="2" customFormat="1" ht="16.899999999999999" customHeight="1" x14ac:dyDescent="0.2">
      <c r="A11" s="31"/>
      <c r="B11" s="32"/>
      <c r="C11" s="209" t="s">
        <v>81</v>
      </c>
      <c r="D11" s="210" t="s">
        <v>1</v>
      </c>
      <c r="E11" s="211" t="s">
        <v>1</v>
      </c>
      <c r="F11" s="212">
        <v>71.37</v>
      </c>
      <c r="G11" s="31"/>
      <c r="H11" s="32"/>
    </row>
    <row r="12" spans="1:8" s="2" customFormat="1" ht="16.899999999999999" customHeight="1" x14ac:dyDescent="0.2">
      <c r="A12" s="31"/>
      <c r="B12" s="32"/>
      <c r="C12" s="213" t="s">
        <v>1</v>
      </c>
      <c r="D12" s="213" t="s">
        <v>303</v>
      </c>
      <c r="E12" s="16" t="s">
        <v>1</v>
      </c>
      <c r="F12" s="214">
        <v>71.37</v>
      </c>
      <c r="G12" s="31"/>
      <c r="H12" s="32"/>
    </row>
    <row r="13" spans="1:8" s="2" customFormat="1" ht="16.899999999999999" customHeight="1" x14ac:dyDescent="0.2">
      <c r="A13" s="31"/>
      <c r="B13" s="32"/>
      <c r="C13" s="213" t="s">
        <v>81</v>
      </c>
      <c r="D13" s="213" t="s">
        <v>150</v>
      </c>
      <c r="E13" s="16" t="s">
        <v>1</v>
      </c>
      <c r="F13" s="214">
        <v>71.37</v>
      </c>
      <c r="G13" s="31"/>
      <c r="H13" s="32"/>
    </row>
    <row r="14" spans="1:8" s="2" customFormat="1" ht="16.899999999999999" customHeight="1" x14ac:dyDescent="0.2">
      <c r="A14" s="31"/>
      <c r="B14" s="32"/>
      <c r="C14" s="215" t="s">
        <v>316</v>
      </c>
      <c r="D14" s="31"/>
      <c r="E14" s="31"/>
      <c r="F14" s="31"/>
      <c r="G14" s="31"/>
      <c r="H14" s="32"/>
    </row>
    <row r="15" spans="1:8" s="2" customFormat="1" ht="22.5" x14ac:dyDescent="0.2">
      <c r="A15" s="31"/>
      <c r="B15" s="32"/>
      <c r="C15" s="213" t="s">
        <v>300</v>
      </c>
      <c r="D15" s="213" t="s">
        <v>301</v>
      </c>
      <c r="E15" s="16" t="s">
        <v>134</v>
      </c>
      <c r="F15" s="214">
        <v>71.37</v>
      </c>
      <c r="G15" s="31"/>
      <c r="H15" s="32"/>
    </row>
    <row r="16" spans="1:8" s="2" customFormat="1" ht="22.5" x14ac:dyDescent="0.2">
      <c r="A16" s="31"/>
      <c r="B16" s="32"/>
      <c r="C16" s="213" t="s">
        <v>159</v>
      </c>
      <c r="D16" s="213" t="s">
        <v>160</v>
      </c>
      <c r="E16" s="16" t="s">
        <v>134</v>
      </c>
      <c r="F16" s="214">
        <v>71.37</v>
      </c>
      <c r="G16" s="31"/>
      <c r="H16" s="32"/>
    </row>
    <row r="17" spans="1:8" s="2" customFormat="1" ht="16.899999999999999" customHeight="1" x14ac:dyDescent="0.2">
      <c r="A17" s="31"/>
      <c r="B17" s="32"/>
      <c r="C17" s="213" t="s">
        <v>198</v>
      </c>
      <c r="D17" s="213" t="s">
        <v>199</v>
      </c>
      <c r="E17" s="16" t="s">
        <v>134</v>
      </c>
      <c r="F17" s="214">
        <v>71.37</v>
      </c>
      <c r="G17" s="31"/>
      <c r="H17" s="32"/>
    </row>
    <row r="18" spans="1:8" s="2" customFormat="1" ht="16.899999999999999" customHeight="1" x14ac:dyDescent="0.2">
      <c r="A18" s="31"/>
      <c r="B18" s="32"/>
      <c r="C18" s="213" t="s">
        <v>202</v>
      </c>
      <c r="D18" s="213" t="s">
        <v>203</v>
      </c>
      <c r="E18" s="16" t="s">
        <v>134</v>
      </c>
      <c r="F18" s="214">
        <v>142.74</v>
      </c>
      <c r="G18" s="31"/>
      <c r="H18" s="32"/>
    </row>
    <row r="19" spans="1:8" s="2" customFormat="1" ht="16.899999999999999" customHeight="1" x14ac:dyDescent="0.2">
      <c r="A19" s="31"/>
      <c r="B19" s="32"/>
      <c r="C19" s="213" t="s">
        <v>305</v>
      </c>
      <c r="D19" s="213" t="s">
        <v>306</v>
      </c>
      <c r="E19" s="16" t="s">
        <v>134</v>
      </c>
      <c r="F19" s="214">
        <v>75.679000000000002</v>
      </c>
      <c r="G19" s="31"/>
      <c r="H19" s="32"/>
    </row>
    <row r="20" spans="1:8" s="2" customFormat="1" ht="16.899999999999999" customHeight="1" x14ac:dyDescent="0.2">
      <c r="A20" s="31"/>
      <c r="B20" s="32"/>
      <c r="C20" s="209" t="s">
        <v>78</v>
      </c>
      <c r="D20" s="210" t="s">
        <v>1</v>
      </c>
      <c r="E20" s="211" t="s">
        <v>1</v>
      </c>
      <c r="F20" s="212">
        <v>18.3</v>
      </c>
      <c r="G20" s="31"/>
      <c r="H20" s="32"/>
    </row>
    <row r="21" spans="1:8" s="2" customFormat="1" ht="16.899999999999999" customHeight="1" x14ac:dyDescent="0.2">
      <c r="A21" s="31"/>
      <c r="B21" s="32"/>
      <c r="C21" s="213" t="s">
        <v>1</v>
      </c>
      <c r="D21" s="213" t="s">
        <v>298</v>
      </c>
      <c r="E21" s="16" t="s">
        <v>1</v>
      </c>
      <c r="F21" s="214">
        <v>18.3</v>
      </c>
      <c r="G21" s="31"/>
      <c r="H21" s="32"/>
    </row>
    <row r="22" spans="1:8" s="2" customFormat="1" ht="16.899999999999999" customHeight="1" x14ac:dyDescent="0.2">
      <c r="A22" s="31"/>
      <c r="B22" s="32"/>
      <c r="C22" s="213" t="s">
        <v>78</v>
      </c>
      <c r="D22" s="213" t="s">
        <v>150</v>
      </c>
      <c r="E22" s="16" t="s">
        <v>1</v>
      </c>
      <c r="F22" s="214">
        <v>18.3</v>
      </c>
      <c r="G22" s="31"/>
      <c r="H22" s="32"/>
    </row>
    <row r="23" spans="1:8" s="2" customFormat="1" ht="16.899999999999999" customHeight="1" x14ac:dyDescent="0.2">
      <c r="A23" s="31"/>
      <c r="B23" s="32"/>
      <c r="C23" s="215" t="s">
        <v>316</v>
      </c>
      <c r="D23" s="31"/>
      <c r="E23" s="31"/>
      <c r="F23" s="31"/>
      <c r="G23" s="31"/>
      <c r="H23" s="32"/>
    </row>
    <row r="24" spans="1:8" s="2" customFormat="1" ht="22.5" x14ac:dyDescent="0.2">
      <c r="A24" s="31"/>
      <c r="B24" s="32"/>
      <c r="C24" s="213" t="s">
        <v>295</v>
      </c>
      <c r="D24" s="213" t="s">
        <v>296</v>
      </c>
      <c r="E24" s="16" t="s">
        <v>165</v>
      </c>
      <c r="F24" s="214">
        <v>18.3</v>
      </c>
      <c r="G24" s="31"/>
      <c r="H24" s="32"/>
    </row>
    <row r="25" spans="1:8" s="2" customFormat="1" ht="16.899999999999999" customHeight="1" x14ac:dyDescent="0.2">
      <c r="A25" s="31"/>
      <c r="B25" s="32"/>
      <c r="C25" s="213" t="s">
        <v>305</v>
      </c>
      <c r="D25" s="213" t="s">
        <v>306</v>
      </c>
      <c r="E25" s="16" t="s">
        <v>134</v>
      </c>
      <c r="F25" s="214">
        <v>75.679000000000002</v>
      </c>
      <c r="G25" s="31"/>
      <c r="H25" s="32"/>
    </row>
    <row r="26" spans="1:8" s="2" customFormat="1" ht="16.899999999999999" customHeight="1" x14ac:dyDescent="0.2">
      <c r="A26" s="31"/>
      <c r="B26" s="32"/>
      <c r="C26" s="209" t="s">
        <v>84</v>
      </c>
      <c r="D26" s="210" t="s">
        <v>1</v>
      </c>
      <c r="E26" s="211" t="s">
        <v>1</v>
      </c>
      <c r="F26" s="212">
        <v>17.100000000000001</v>
      </c>
      <c r="G26" s="31"/>
      <c r="H26" s="32"/>
    </row>
    <row r="27" spans="1:8" s="2" customFormat="1" ht="16.899999999999999" customHeight="1" x14ac:dyDescent="0.2">
      <c r="A27" s="31"/>
      <c r="B27" s="32"/>
      <c r="C27" s="213" t="s">
        <v>1</v>
      </c>
      <c r="D27" s="213" t="s">
        <v>317</v>
      </c>
      <c r="E27" s="16" t="s">
        <v>1</v>
      </c>
      <c r="F27" s="214">
        <v>17.100000000000001</v>
      </c>
      <c r="G27" s="31"/>
      <c r="H27" s="32"/>
    </row>
    <row r="28" spans="1:8" s="2" customFormat="1" ht="16.899999999999999" customHeight="1" x14ac:dyDescent="0.2">
      <c r="A28" s="31"/>
      <c r="B28" s="32"/>
      <c r="C28" s="213" t="s">
        <v>84</v>
      </c>
      <c r="D28" s="213" t="s">
        <v>150</v>
      </c>
      <c r="E28" s="16" t="s">
        <v>1</v>
      </c>
      <c r="F28" s="214">
        <v>17.100000000000001</v>
      </c>
      <c r="G28" s="31"/>
      <c r="H28" s="32"/>
    </row>
    <row r="29" spans="1:8" s="2" customFormat="1" ht="16.899999999999999" customHeight="1" x14ac:dyDescent="0.2">
      <c r="A29" s="31"/>
      <c r="B29" s="32"/>
      <c r="C29" s="215" t="s">
        <v>316</v>
      </c>
      <c r="D29" s="31"/>
      <c r="E29" s="31"/>
      <c r="F29" s="31"/>
      <c r="G29" s="31"/>
      <c r="H29" s="32"/>
    </row>
    <row r="30" spans="1:8" s="2" customFormat="1" ht="16.899999999999999" customHeight="1" x14ac:dyDescent="0.2">
      <c r="A30" s="31"/>
      <c r="B30" s="32"/>
      <c r="C30" s="213" t="s">
        <v>152</v>
      </c>
      <c r="D30" s="213" t="s">
        <v>153</v>
      </c>
      <c r="E30" s="16" t="s">
        <v>134</v>
      </c>
      <c r="F30" s="214">
        <v>17.100000000000001</v>
      </c>
      <c r="G30" s="31"/>
      <c r="H30" s="32"/>
    </row>
    <row r="31" spans="1:8" s="2" customFormat="1" ht="16.899999999999999" customHeight="1" x14ac:dyDescent="0.2">
      <c r="A31" s="31"/>
      <c r="B31" s="32"/>
      <c r="C31" s="213" t="s">
        <v>155</v>
      </c>
      <c r="D31" s="213" t="s">
        <v>156</v>
      </c>
      <c r="E31" s="16" t="s">
        <v>134</v>
      </c>
      <c r="F31" s="214">
        <v>17.100000000000001</v>
      </c>
      <c r="G31" s="31"/>
      <c r="H31" s="32"/>
    </row>
    <row r="32" spans="1:8" s="2" customFormat="1" ht="16.899999999999999" customHeight="1" x14ac:dyDescent="0.2">
      <c r="A32" s="31"/>
      <c r="B32" s="32"/>
      <c r="C32" s="209" t="s">
        <v>86</v>
      </c>
      <c r="D32" s="210" t="s">
        <v>1</v>
      </c>
      <c r="E32" s="211" t="s">
        <v>1</v>
      </c>
      <c r="F32" s="212">
        <v>76.59</v>
      </c>
      <c r="G32" s="31"/>
      <c r="H32" s="32"/>
    </row>
    <row r="33" spans="1:8" s="2" customFormat="1" ht="16.899999999999999" customHeight="1" x14ac:dyDescent="0.2">
      <c r="A33" s="31"/>
      <c r="B33" s="32"/>
      <c r="C33" s="213" t="s">
        <v>1</v>
      </c>
      <c r="D33" s="213" t="s">
        <v>318</v>
      </c>
      <c r="E33" s="16" t="s">
        <v>1</v>
      </c>
      <c r="F33" s="214">
        <v>76.59</v>
      </c>
      <c r="G33" s="31"/>
      <c r="H33" s="32"/>
    </row>
    <row r="34" spans="1:8" s="2" customFormat="1" ht="16.899999999999999" customHeight="1" x14ac:dyDescent="0.2">
      <c r="A34" s="31"/>
      <c r="B34" s="32"/>
      <c r="C34" s="213" t="s">
        <v>86</v>
      </c>
      <c r="D34" s="213" t="s">
        <v>150</v>
      </c>
      <c r="E34" s="16" t="s">
        <v>1</v>
      </c>
      <c r="F34" s="214">
        <v>76.59</v>
      </c>
      <c r="G34" s="31"/>
      <c r="H34" s="32"/>
    </row>
    <row r="35" spans="1:8" s="2" customFormat="1" ht="16.899999999999999" customHeight="1" x14ac:dyDescent="0.2">
      <c r="A35" s="31"/>
      <c r="B35" s="32"/>
      <c r="C35" s="215" t="s">
        <v>316</v>
      </c>
      <c r="D35" s="31"/>
      <c r="E35" s="31"/>
      <c r="F35" s="31"/>
      <c r="G35" s="31"/>
      <c r="H35" s="32"/>
    </row>
    <row r="36" spans="1:8" s="2" customFormat="1" ht="22.5" x14ac:dyDescent="0.2">
      <c r="A36" s="31"/>
      <c r="B36" s="32"/>
      <c r="C36" s="213" t="s">
        <v>139</v>
      </c>
      <c r="D36" s="213" t="s">
        <v>140</v>
      </c>
      <c r="E36" s="16" t="s">
        <v>134</v>
      </c>
      <c r="F36" s="214">
        <v>76.59</v>
      </c>
      <c r="G36" s="31"/>
      <c r="H36" s="32"/>
    </row>
    <row r="37" spans="1:8" s="2" customFormat="1" ht="16.899999999999999" customHeight="1" x14ac:dyDescent="0.2">
      <c r="A37" s="31"/>
      <c r="B37" s="32"/>
      <c r="C37" s="213" t="s">
        <v>143</v>
      </c>
      <c r="D37" s="213" t="s">
        <v>144</v>
      </c>
      <c r="E37" s="16" t="s">
        <v>134</v>
      </c>
      <c r="F37" s="214">
        <v>76.59</v>
      </c>
      <c r="G37" s="31"/>
      <c r="H37" s="32"/>
    </row>
    <row r="38" spans="1:8" s="2" customFormat="1" ht="16.899999999999999" customHeight="1" x14ac:dyDescent="0.2">
      <c r="A38" s="31"/>
      <c r="B38" s="32"/>
      <c r="C38" s="213" t="s">
        <v>169</v>
      </c>
      <c r="D38" s="213" t="s">
        <v>170</v>
      </c>
      <c r="E38" s="16" t="s">
        <v>134</v>
      </c>
      <c r="F38" s="214">
        <v>95.23</v>
      </c>
      <c r="G38" s="31"/>
      <c r="H38" s="32"/>
    </row>
    <row r="39" spans="1:8" s="2" customFormat="1" ht="16.899999999999999" customHeight="1" x14ac:dyDescent="0.2">
      <c r="A39" s="31"/>
      <c r="B39" s="32"/>
      <c r="C39" s="209" t="s">
        <v>319</v>
      </c>
      <c r="D39" s="210" t="s">
        <v>1</v>
      </c>
      <c r="E39" s="211" t="s">
        <v>1</v>
      </c>
      <c r="F39" s="212">
        <v>55.944000000000003</v>
      </c>
      <c r="G39" s="31"/>
      <c r="H39" s="32"/>
    </row>
    <row r="40" spans="1:8" s="2" customFormat="1" ht="16.899999999999999" customHeight="1" x14ac:dyDescent="0.2">
      <c r="A40" s="31"/>
      <c r="B40" s="32"/>
      <c r="C40" s="213" t="s">
        <v>1</v>
      </c>
      <c r="D40" s="213" t="s">
        <v>320</v>
      </c>
      <c r="E40" s="16" t="s">
        <v>1</v>
      </c>
      <c r="F40" s="214">
        <v>55.944000000000003</v>
      </c>
      <c r="G40" s="31"/>
      <c r="H40" s="32"/>
    </row>
    <row r="41" spans="1:8" s="2" customFormat="1" ht="16.899999999999999" customHeight="1" x14ac:dyDescent="0.2">
      <c r="A41" s="31"/>
      <c r="B41" s="32"/>
      <c r="C41" s="213" t="s">
        <v>319</v>
      </c>
      <c r="D41" s="213" t="s">
        <v>150</v>
      </c>
      <c r="E41" s="16" t="s">
        <v>1</v>
      </c>
      <c r="F41" s="214">
        <v>55.944000000000003</v>
      </c>
      <c r="G41" s="31"/>
      <c r="H41" s="32"/>
    </row>
    <row r="42" spans="1:8" s="2" customFormat="1" ht="7.5" customHeight="1" x14ac:dyDescent="0.2">
      <c r="A42" s="31"/>
      <c r="B42" s="49"/>
      <c r="C42" s="50"/>
      <c r="D42" s="50"/>
      <c r="E42" s="50"/>
      <c r="F42" s="50"/>
      <c r="G42" s="50"/>
      <c r="H42" s="32"/>
    </row>
    <row r="43" spans="1:8" s="2" customFormat="1" x14ac:dyDescent="0.2">
      <c r="A43" s="31"/>
      <c r="B43" s="31"/>
      <c r="C43" s="31"/>
      <c r="D43" s="31"/>
      <c r="E43" s="31"/>
      <c r="F43" s="31"/>
      <c r="G43" s="31"/>
      <c r="H43" s="31"/>
    </row>
  </sheetData>
  <mergeCells count="2">
    <mergeCell ref="D5:F5"/>
    <mergeCell ref="D6:F6"/>
  </mergeCells>
  <pageMargins left="0.7" right="0.7" top="0.75" bottom="0.75" header="0.3" footer="0.3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BSK20-29 - DSS Gaudeamus ...</vt:lpstr>
      <vt:lpstr>Zoznam figúr</vt:lpstr>
      <vt:lpstr>'BSK20-29 - DSS Gaudeamus ...'!Názvy_tlače</vt:lpstr>
      <vt:lpstr>'Rekapitulácia stavby'!Názvy_tlače</vt:lpstr>
      <vt:lpstr>'Zoznam figúr'!Názvy_tlače</vt:lpstr>
      <vt:lpstr>'BSK20-29 - DSS Gaudeamus ...'!Oblasť_tlače</vt:lpstr>
      <vt:lpstr>'Rekapitulácia stavby'!Oblasť_tlače</vt:lpstr>
      <vt:lpstr>'Zoznam figúr'!Oblasť_tlače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Vojtech Mrkávek</cp:lastModifiedBy>
  <dcterms:created xsi:type="dcterms:W3CDTF">2021-08-22T22:15:31Z</dcterms:created>
  <dcterms:modified xsi:type="dcterms:W3CDTF">2021-10-27T06:42:24Z</dcterms:modified>
</cp:coreProperties>
</file>